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0410" activeTab="1"/>
  </bookViews>
  <sheets>
    <sheet name="BLADE CLAMPS(Dec.02)" sheetId="1" r:id="rId1"/>
    <sheet name="WIRE STRENGTH TESTS (Dec.02)" sheetId="2" r:id="rId2"/>
    <sheet name="GEO 2003 BLADES (Jan.03)" sheetId="3" r:id="rId3"/>
    <sheet name="GEO 2003 BLADES cont. (Jan.03) " sheetId="4" r:id="rId4"/>
    <sheet name="Blades (Jun.03)" sheetId="5" r:id="rId5"/>
    <sheet name="Blades (Jun.03) cont." sheetId="6" r:id="rId6"/>
  </sheets>
  <definedNames/>
  <calcPr fullCalcOnLoad="1"/>
</workbook>
</file>

<file path=xl/sharedStrings.xml><?xml version="1.0" encoding="utf-8"?>
<sst xmlns="http://schemas.openxmlformats.org/spreadsheetml/2006/main" count="165" uniqueCount="78">
  <si>
    <t>Clamp ANGLE</t>
  </si>
  <si>
    <t>GEO 1</t>
  </si>
  <si>
    <t>GEO 2</t>
  </si>
  <si>
    <t>LOBART 1</t>
  </si>
  <si>
    <t>LOBART 16L</t>
  </si>
  <si>
    <t>Superior JIG S8</t>
  </si>
  <si>
    <t>Superior JIG 15</t>
  </si>
  <si>
    <t>7.794 kg</t>
  </si>
  <si>
    <t>CLAMP ORIENTATION</t>
  </si>
  <si>
    <t>BLADES</t>
  </si>
  <si>
    <t>7.934 kg</t>
  </si>
  <si>
    <t>4.384 kg</t>
  </si>
  <si>
    <r>
      <t xml:space="preserve">Mass to deflect blade to flat position </t>
    </r>
    <r>
      <rPr>
        <sz val="8"/>
        <rFont val="Arial"/>
        <family val="2"/>
      </rPr>
      <t xml:space="preserve">              (using flat clamps)</t>
    </r>
  </si>
  <si>
    <t>1.479 kg</t>
  </si>
  <si>
    <t>1.534 kg</t>
  </si>
  <si>
    <t>4.314 kg</t>
  </si>
  <si>
    <t>These same masses were suspended from blade each time, but switching in/around clamps. Below we see how the angled clamps affect the deflection at the point of reference</t>
  </si>
  <si>
    <t>-</t>
  </si>
  <si>
    <t>angle UP (+)</t>
  </si>
  <si>
    <t>angle DOWN (-)</t>
  </si>
  <si>
    <t>Test No.</t>
  </si>
  <si>
    <t>Failure Location</t>
  </si>
  <si>
    <t>Clamp Type</t>
  </si>
  <si>
    <t>Wire Diameter :  0.22mm</t>
  </si>
  <si>
    <t>CSA : 4.85E-08 m^2</t>
  </si>
  <si>
    <t>FLAT</t>
  </si>
  <si>
    <t>"</t>
  </si>
  <si>
    <t>Top @ Clamp</t>
  </si>
  <si>
    <t>Bottom @ Clamp</t>
  </si>
  <si>
    <t xml:space="preserve">Breaking Stress (Pa)    </t>
  </si>
  <si>
    <t>break @ clamping point</t>
  </si>
  <si>
    <t>break below upper rounded break-off</t>
  </si>
  <si>
    <t>break below upper rounded break-off - BUT, wire damaged during setup</t>
  </si>
  <si>
    <t>ROUNDED</t>
  </si>
  <si>
    <r>
      <t xml:space="preserve">Mass                    </t>
    </r>
    <r>
      <rPr>
        <b/>
        <sz val="8"/>
        <rFont val="Arial"/>
        <family val="2"/>
      </rPr>
      <t>(kg)</t>
    </r>
  </si>
  <si>
    <r>
      <t xml:space="preserve">GEO 2003 </t>
    </r>
    <r>
      <rPr>
        <b/>
        <sz val="8"/>
        <rFont val="Arial"/>
        <family val="2"/>
      </rPr>
      <t>(trap.)</t>
    </r>
  </si>
  <si>
    <r>
      <t xml:space="preserve">GEO 2003 </t>
    </r>
    <r>
      <rPr>
        <b/>
        <sz val="8"/>
        <rFont val="Arial"/>
        <family val="2"/>
      </rPr>
      <t>(conv.)</t>
    </r>
  </si>
  <si>
    <t>440g</t>
  </si>
  <si>
    <t>(No.18 of 18)</t>
  </si>
  <si>
    <t>(No. 1 of 2)</t>
  </si>
  <si>
    <t>Trapeziodal</t>
  </si>
  <si>
    <t>Conventional</t>
  </si>
  <si>
    <t>(mm)</t>
  </si>
  <si>
    <t>Deflection under 440g Load</t>
  </si>
  <si>
    <t>Mass to make blade Flat</t>
  </si>
  <si>
    <t>(kg)</t>
  </si>
  <si>
    <t>BLADE TYPE &amp; NUMBER</t>
  </si>
  <si>
    <t>GEO 2003 Blades</t>
  </si>
  <si>
    <t>THICKNESS (mm)</t>
  </si>
  <si>
    <t>BLADE</t>
  </si>
  <si>
    <t>Trapezoidal</t>
  </si>
  <si>
    <t>pt.1</t>
  </si>
  <si>
    <t>pt.2</t>
  </si>
  <si>
    <t>pt.3</t>
  </si>
  <si>
    <t>pt.4</t>
  </si>
  <si>
    <t>pt.5</t>
  </si>
  <si>
    <t>pt.6</t>
  </si>
  <si>
    <r>
      <t>NOTE</t>
    </r>
    <r>
      <rPr>
        <sz val="10"/>
        <rFont val="Arial"/>
        <family val="0"/>
      </rPr>
      <t>: 6 values taken progressively from bottom to top, at roughly inch separation.</t>
    </r>
  </si>
  <si>
    <t>MEAN</t>
  </si>
  <si>
    <t>Specified Thickness</t>
  </si>
  <si>
    <t>mm</t>
  </si>
  <si>
    <t>Specified Maximum Deflection</t>
  </si>
  <si>
    <t>Sum</t>
  </si>
  <si>
    <t xml:space="preserve">Mean </t>
  </si>
  <si>
    <t>Measured Max. Deflection</t>
  </si>
  <si>
    <t>Knife Edge</t>
  </si>
  <si>
    <t>break @ upper knife edge</t>
  </si>
  <si>
    <t>break @ lower knife edge (but upper was necking too)</t>
  </si>
  <si>
    <t>MEAN B.S. (Pa)</t>
  </si>
  <si>
    <t>% improvement</t>
  </si>
  <si>
    <t>(BASELINE DESIGN)</t>
  </si>
  <si>
    <t>Pythagoras</t>
  </si>
  <si>
    <t>(+ / -)</t>
  </si>
  <si>
    <t>We stopped tests here as it was obvious that this geometry was having a negative effect</t>
  </si>
  <si>
    <t>Gave clamps to Steve Craig who milled a bit off knife edge, and rounded the corners.</t>
  </si>
  <si>
    <t>alteration…</t>
  </si>
  <si>
    <t>K E alt</t>
  </si>
  <si>
    <t>GEO 2003 Blades (June)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</si>
</sst>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2"/>
    </font>
    <font>
      <b/>
      <sz val="19.5"/>
      <name val="Arial"/>
      <family val="0"/>
    </font>
    <font>
      <b/>
      <sz val="16.25"/>
      <name val="Arial"/>
      <family val="0"/>
    </font>
    <font>
      <sz val="8.25"/>
      <name val="Arial"/>
      <family val="2"/>
    </font>
    <font>
      <sz val="16.25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b/>
      <sz val="16.5"/>
      <name val="Arial"/>
      <family val="0"/>
    </font>
    <font>
      <sz val="15"/>
      <name val="Arial"/>
      <family val="0"/>
    </font>
    <font>
      <b/>
      <sz val="8.5"/>
      <name val="Arial"/>
      <family val="0"/>
    </font>
    <font>
      <b/>
      <sz val="17.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4.5"/>
      <name val="Arial"/>
      <family val="0"/>
    </font>
    <font>
      <sz val="10"/>
      <color indexed="12"/>
      <name val="Arial"/>
      <family val="2"/>
    </font>
    <font>
      <b/>
      <sz val="10.5"/>
      <name val="Arial"/>
      <family val="2"/>
    </font>
    <font>
      <sz val="15.75"/>
      <name val="Arial"/>
      <family val="0"/>
    </font>
    <font>
      <sz val="17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6"/>
      <name val="Arial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5" borderId="17" xfId="0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3" borderId="0" xfId="0" applyFill="1" applyBorder="1" applyAlignment="1">
      <alignment/>
    </xf>
    <xf numFmtId="0" fontId="2" fillId="4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0" fontId="23" fillId="0" borderId="24" xfId="0" applyFont="1" applyBorder="1" applyAlignment="1">
      <alignment/>
    </xf>
    <xf numFmtId="0" fontId="0" fillId="0" borderId="24" xfId="0" applyBorder="1" applyAlignment="1">
      <alignment horizontal="right"/>
    </xf>
    <xf numFmtId="0" fontId="25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34" xfId="0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25" fillId="3" borderId="3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2" fillId="2" borderId="26" xfId="0" applyFont="1" applyFill="1" applyBorder="1" applyAlignment="1">
      <alignment horizontal="center" vertical="top" wrapText="1"/>
    </xf>
    <xf numFmtId="0" fontId="22" fillId="2" borderId="4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4" fillId="2" borderId="3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2" borderId="3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2" fillId="2" borderId="33" xfId="0" applyFont="1" applyFill="1" applyBorder="1" applyAlignment="1">
      <alignment horizontal="center" vertical="top" wrapText="1"/>
    </xf>
    <xf numFmtId="0" fontId="22" fillId="2" borderId="31" xfId="0" applyFont="1" applyFill="1" applyBorder="1" applyAlignment="1">
      <alignment horizontal="center" vertical="top" wrapText="1"/>
    </xf>
    <xf numFmtId="0" fontId="22" fillId="2" borderId="32" xfId="0" applyFont="1" applyFill="1" applyBorder="1" applyAlignment="1">
      <alignment horizontal="center" vertical="top" wrapText="1"/>
    </xf>
    <xf numFmtId="0" fontId="22" fillId="2" borderId="4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Study of Clamping Angle on GEO Blades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425"/>
          <c:w val="0.7115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v>GEO 1 (clamp angled up)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CLAMPS(Dec.02)'!$C$11,'BLADE CLAMPS(Dec.02)'!$C$15,'BLADE CLAMPS(Dec.02)'!$C$19,'BLADE CLAMPS(Dec.02)'!$C$23,'BLADE CLAMPS(Dec.02)'!$C$27,'BLADE CLAMPS(Dec.02)'!$C$31,'BLADE CLAMPS(Dec.02)'!$C$35)</c:f>
              <c:numCache/>
            </c:numRef>
          </c:yVal>
          <c:smooth val="0"/>
        </c:ser>
        <c:ser>
          <c:idx val="1"/>
          <c:order val="1"/>
          <c:tx>
            <c:v>GEO 1 (clamp angled down)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CLAMPS(Dec.02)'!$A$29,'BLADE CLAMPS(Dec.02)'!$A$33,'BLADE CLAMPS(Dec.02)'!$A$37)</c:f>
              <c:numCache/>
            </c:numRef>
          </c:xVal>
          <c:yVal>
            <c:numRef>
              <c:f>('BLADE CLAMPS(Dec.02)'!$C$13,'BLADE CLAMPS(Dec.02)'!$C$17,'BLADE CLAMPS(Dec.02)'!$C$21,'BLADE CLAMPS(Dec.02)'!$C$25,'BLADE CLAMPS(Dec.02)'!$C$29,'BLADE CLAMPS(Dec.02)'!$C$33,'BLADE CLAMPS(Dec.02)'!$C$37)</c:f>
              <c:numCache/>
            </c:numRef>
          </c:yVal>
          <c:smooth val="0"/>
        </c:ser>
        <c:ser>
          <c:idx val="2"/>
          <c:order val="2"/>
          <c:tx>
            <c:v>GEO 2 (clamp angled up)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CLAMPS(Dec.02)'!$D$11,'BLADE CLAMPS(Dec.02)'!$D$15,'BLADE CLAMPS(Dec.02)'!$D$19,'BLADE CLAMPS(Dec.02)'!$D$23,'BLADE CLAMPS(Dec.02)'!$D$27,'BLADE CLAMPS(Dec.02)'!$D$31,'BLADE CLAMPS(Dec.02)'!$D$35)</c:f>
              <c:numCache/>
            </c:numRef>
          </c:yVal>
          <c:smooth val="0"/>
        </c:ser>
        <c:ser>
          <c:idx val="3"/>
          <c:order val="3"/>
          <c:tx>
            <c:v>GEO 2 (clamp angled down)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CLAMPS(Dec.02)'!$A$29,'BLADE CLAMPS(Dec.02)'!$A$33,'BLADE CLAMPS(Dec.02)'!$A$37)</c:f>
              <c:numCache/>
            </c:numRef>
          </c:xVal>
          <c:yVal>
            <c:numRef>
              <c:f>('BLADE CLAMPS(Dec.02)'!$D$13,'BLADE CLAMPS(Dec.02)'!$D$17,'BLADE CLAMPS(Dec.02)'!$D$21,'BLADE CLAMPS(Dec.02)'!$D$25,'BLADE CLAMPS(Dec.02)'!$D$29,'BLADE CLAMPS(Dec.02)'!$D$33,'BLADE CLAMPS(Dec.02)'!$D$37)</c:f>
              <c:numCache/>
            </c:numRef>
          </c:yVal>
          <c:smooth val="0"/>
        </c:ser>
        <c:ser>
          <c:idx val="4"/>
          <c:order val="4"/>
          <c:tx>
            <c:v>Pythagoras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CLAMPS(Dec.02)'!$E$12,'BLADE CLAMPS(Dec.02)'!$E$16,'BLADE CLAMPS(Dec.02)'!$E$20,'BLADE CLAMPS(Dec.02)'!$E$24,'BLADE CLAMPS(Dec.02)'!$E$28,'BLADE CLAMPS(Dec.02)'!$E$32,'BLADE CLAMPS(Dec.02)'!$E$36)</c:f>
              <c:numCache/>
            </c:numRef>
          </c:yVal>
          <c:smooth val="0"/>
        </c:ser>
        <c:axId val="18841147"/>
        <c:axId val="35352596"/>
      </c:scatterChart>
      <c:valAx>
        <c:axId val="1884114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Clamp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crossBetween val="midCat"/>
        <c:dispUnits/>
        <c:majorUnit val="0.5"/>
        <c:minorUnit val="0.5"/>
      </c:valAx>
      <c:valAx>
        <c:axId val="35352596"/>
        <c:scaling>
          <c:orientation val="minMax"/>
          <c:max val="16.5"/>
          <c:min val="-1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84114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31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Angled Clamp Study: 4.5kg blades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8"/>
          <c:w val="0.732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Lobart 1 (clamp angled up)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CLAMPS(Dec.02)'!$F$11,'BLADE CLAMPS(Dec.02)'!$F$15,'BLADE CLAMPS(Dec.02)'!$F$19,'BLADE CLAMPS(Dec.02)'!$F$23,'BLADE CLAMPS(Dec.02)'!$F$27,'BLADE CLAMPS(Dec.02)'!$F$31,'BLADE CLAMPS(Dec.02)'!$F$35)</c:f>
              <c:numCache/>
            </c:numRef>
          </c:yVal>
          <c:smooth val="0"/>
        </c:ser>
        <c:ser>
          <c:idx val="1"/>
          <c:order val="1"/>
          <c:tx>
            <c:v>Lobart 1(clamp angled down)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CLAMPS(Dec.02)'!$A$29,'BLADE CLAMPS(Dec.02)'!$A$33,'BLADE CLAMPS(Dec.02)'!$A$37)</c:f>
              <c:numCache/>
            </c:numRef>
          </c:xVal>
          <c:yVal>
            <c:numRef>
              <c:f>('BLADE CLAMPS(Dec.02)'!$F$13,'BLADE CLAMPS(Dec.02)'!$F$17,'BLADE CLAMPS(Dec.02)'!$F$21,'BLADE CLAMPS(Dec.02)'!$F$25,'BLADE CLAMPS(Dec.02)'!$F$29,'BLADE CLAMPS(Dec.02)'!$F$33,'BLADE CLAMPS(Dec.02)'!$F$37)</c:f>
              <c:numCache/>
            </c:numRef>
          </c:yVal>
          <c:smooth val="0"/>
        </c:ser>
        <c:ser>
          <c:idx val="2"/>
          <c:order val="2"/>
          <c:tx>
            <c:v>Superior JIG S8 (clamp angled up)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CLAMPS(Dec.02)'!$G$11,'BLADE CLAMPS(Dec.02)'!$G$15,'BLADE CLAMPS(Dec.02)'!$G$19,'BLADE CLAMPS(Dec.02)'!$G$23,'BLADE CLAMPS(Dec.02)'!$G$27,'BLADE CLAMPS(Dec.02)'!$G$31,'BLADE CLAMPS(Dec.02)'!$G$35)</c:f>
              <c:numCache/>
            </c:numRef>
          </c:yVal>
          <c:smooth val="0"/>
        </c:ser>
        <c:ser>
          <c:idx val="3"/>
          <c:order val="3"/>
          <c:tx>
            <c:v>Superior JIG (clamp angled down)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CLAMPS(Dec.02)'!$A$29,'BLADE CLAMPS(Dec.02)'!$A$33,'BLADE CLAMPS(Dec.02)'!$A$37)</c:f>
              <c:numCache/>
            </c:numRef>
          </c:xVal>
          <c:yVal>
            <c:numRef>
              <c:f>('BLADE CLAMPS(Dec.02)'!$G$13,'BLADE CLAMPS(Dec.02)'!$G$17,'BLADE CLAMPS(Dec.02)'!$G$21,'BLADE CLAMPS(Dec.02)'!$G$25,'BLADE CLAMPS(Dec.02)'!$G$29,'BLADE CLAMPS(Dec.02)'!$G$33,'BLADE CLAMPS(Dec.02)'!$G$37)</c:f>
              <c:numCache/>
            </c:numRef>
          </c:yVal>
          <c:smooth val="0"/>
        </c:ser>
        <c:ser>
          <c:idx val="4"/>
          <c:order val="4"/>
          <c:tx>
            <c:v>Pythagoras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CLAMPS(Dec.02)'!$H$12,'BLADE CLAMPS(Dec.02)'!$H$16,'BLADE CLAMPS(Dec.02)'!$H$20,'BLADE CLAMPS(Dec.02)'!$H$24,'BLADE CLAMPS(Dec.02)'!$H$28,'BLADE CLAMPS(Dec.02)'!$H$32,'BLADE CLAMPS(Dec.02)'!$H$36)</c:f>
              <c:numCache/>
            </c:numRef>
          </c:yVal>
          <c:smooth val="0"/>
        </c:ser>
        <c:axId val="49737909"/>
        <c:axId val="44987998"/>
      </c:scatterChart>
      <c:val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Clamp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crossBetween val="midCat"/>
        <c:dispUnits/>
        <c:majorUnit val="0.5"/>
      </c:valAx>
      <c:valAx>
        <c:axId val="44987998"/>
        <c:scaling>
          <c:orientation val="minMax"/>
          <c:max val="16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3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Angled Clamp Study: 1.5kg blades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275"/>
          <c:w val="0.70475"/>
          <c:h val="0.76625"/>
        </c:manualLayout>
      </c:layout>
      <c:scatterChart>
        <c:scatterStyle val="lineMarker"/>
        <c:varyColors val="0"/>
        <c:ser>
          <c:idx val="0"/>
          <c:order val="0"/>
          <c:tx>
            <c:v>LOBART 16L (clamp angled up)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CLAMPS(Dec.02)'!$I$11,'BLADE CLAMPS(Dec.02)'!$I$15,'BLADE CLAMPS(Dec.02)'!$I$19,'BLADE CLAMPS(Dec.02)'!$I$23,'BLADE CLAMPS(Dec.02)'!$I$27)</c:f>
              <c:numCache/>
            </c:numRef>
          </c:yVal>
          <c:smooth val="0"/>
        </c:ser>
        <c:ser>
          <c:idx val="1"/>
          <c:order val="1"/>
          <c:tx>
            <c:v>Superior JIG 15 (clamp angled up)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CLAMPS(Dec.02)'!$J$11,'BLADE CLAMPS(Dec.02)'!$J$15,'BLADE CLAMPS(Dec.02)'!$J$19,'BLADE CLAMPS(Dec.02)'!$J$23,'BLADE CLAMPS(Dec.02)'!$J$27)</c:f>
              <c:numCache/>
            </c:numRef>
          </c:yVal>
          <c:smooth val="0"/>
        </c:ser>
        <c:ser>
          <c:idx val="2"/>
          <c:order val="2"/>
          <c:tx>
            <c:v>LOBART 16L (clamp angled down)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CLAMPS(Dec.02)'!$A$29,'BLADE CLAMPS(Dec.02)'!$A$33,'BLADE CLAMPS(Dec.02)'!$A$37)</c:f>
              <c:numCache/>
            </c:numRef>
          </c:xVal>
          <c:yVal>
            <c:numRef>
              <c:f>('BLADE CLAMPS(Dec.02)'!$I$13,'BLADE CLAMPS(Dec.02)'!$I$17,'BLADE CLAMPS(Dec.02)'!$I$21,'BLADE CLAMPS(Dec.02)'!$I$25,'BLADE CLAMPS(Dec.02)'!$I$29)</c:f>
              <c:numCache/>
            </c:numRef>
          </c:yVal>
          <c:smooth val="0"/>
        </c:ser>
        <c:ser>
          <c:idx val="3"/>
          <c:order val="3"/>
          <c:tx>
            <c:v>Superior JIG 15 (clamp angled down)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CLAMPS(Dec.02)'!$A$29)</c:f>
              <c:numCache/>
            </c:numRef>
          </c:xVal>
          <c:yVal>
            <c:numRef>
              <c:f>('BLADE CLAMPS(Dec.02)'!$J$13,'BLADE CLAMPS(Dec.02)'!$J$17,'BLADE CLAMPS(Dec.02)'!$J$21,'BLADE CLAMPS(Dec.02)'!$J$25,'BLADE CLAMPS(Dec.02)'!$J$29)</c:f>
              <c:numCache/>
            </c:numRef>
          </c:yVal>
          <c:smooth val="0"/>
        </c:ser>
        <c:ser>
          <c:idx val="4"/>
          <c:order val="4"/>
          <c:tx>
            <c:v>Pythagoris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('BLADE CLAMPS(Dec.02)'!$A$11,'BLADE CLAMPS(Dec.02)'!$A$15,'BLADE CLAMPS(Dec.02)'!$A$19,'BLADE CLAMPS(Dec.02)'!$A$23,'BLADE CLAMPS(Dec.02)'!$A$27,'BLADE CLAMPS(Dec.02)'!$A$31,'BLADE CLAMPS(Dec.02)'!$A$35)</c:f>
              <c:numCache/>
            </c:numRef>
          </c:xVal>
          <c:yVal>
            <c:numRef>
              <c:f>('BLADE CLAMPS(Dec.02)'!$K$12,'BLADE CLAMPS(Dec.02)'!$K$16,'BLADE CLAMPS(Dec.02)'!$K$20,'BLADE CLAMPS(Dec.02)'!$K$24,'BLADE CLAMPS(Dec.02)'!$K$28,'BLADE CLAMPS(Dec.02)'!$K$32,'BLADE CLAMPS(Dec.02)'!$K$36)</c:f>
              <c:numCache/>
            </c:numRef>
          </c:yVal>
          <c:smooth val="0"/>
        </c:ser>
        <c:axId val="2238799"/>
        <c:axId val="20149192"/>
      </c:scatterChart>
      <c:valAx>
        <c:axId val="2238799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Clamp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crossBetween val="midCat"/>
        <c:dispUnits/>
        <c:majorUnit val="0.5"/>
      </c:valAx>
      <c:valAx>
        <c:axId val="2014919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2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Angled Clamp Study: GEO 2003 blades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775"/>
          <c:w val="0.72725"/>
          <c:h val="0.6865"/>
        </c:manualLayout>
      </c:layout>
      <c:scatterChart>
        <c:scatterStyle val="lineMarker"/>
        <c:varyColors val="0"/>
        <c:ser>
          <c:idx val="0"/>
          <c:order val="0"/>
          <c:tx>
            <c:v>GEO 2003 conventional (up)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('BLADE CLAMPS(Dec.02)'!$L$11,'BLADE CLAMPS(Dec.02)'!$L$15,'BLADE CLAMPS(Dec.02)'!$L$19,'BLADE CLAMPS(Dec.02)'!$L$23,'BLADE CLAMPS(Dec.02)'!$L$27)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GEO 2003 trapeziodal (up)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CLAMPS(Dec.02)'!$A$11,'BLADE CLAMPS(Dec.02)'!$A$15,'BLADE CLAMPS(Dec.02)'!$A$19,'BLADE CLAMPS(Dec.02)'!$A$23,'BLADE CLAMPS(Dec.02)'!$A$27)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('BLADE CLAMPS(Dec.02)'!$M$11,'BLADE CLAMPS(Dec.02)'!$M$15,'BLADE CLAMPS(Dec.02)'!$M$19,'BLADE CLAMPS(Dec.02)'!$M$23,'BLADE CLAMPS(Dec.02)'!$M$27)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GEO 2003 conventional (down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('BLADE CLAMPS(Dec.02)'!$L$13,'BLADE CLAMPS(Dec.02)'!$L$17,'BLADE CLAMPS(Dec.02)'!$L$21,'BLADE CLAMPS(Dec.02)'!$L$25,'BLADE CLAMPS(Dec.02)'!$L$29)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GEO 2003 trapeziodal (down)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('BLADE CLAMPS(Dec.02)'!$A$13,'BLADE CLAMPS(Dec.02)'!$A$17,'BLADE CLAMPS(Dec.02)'!$A$21,'BLADE CLAMPS(Dec.02)'!$A$25,'BLADE CLAMPS(Dec.02)'!$A$29)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('BLADE CLAMPS(Dec.02)'!$M$13,'BLADE CLAMPS(Dec.02)'!$M$17,'BLADE CLAMPS(Dec.02)'!$M$21,'BLADE CLAMPS(Dec.02)'!$M$25,'BLADE CLAMPS(Dec.02)'!$M$29)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Pythagoris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('BLADE CLAMPS(Dec.02)'!$A$11,'BLADE CLAMPS(Dec.02)'!$A$15,'BLADE CLAMPS(Dec.02)'!$A$19,'BLADE CLAMPS(Dec.02)'!$A$23,'BLADE CLAMPS(Dec.02)'!$A$27)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('BLADE CLAMPS(Dec.02)'!$N$12,'BLADE CLAMPS(Dec.02)'!$N$16,'BLADE CLAMPS(Dec.02)'!$N$20,'BLADE CLAMPS(Dec.02)'!$N$24,'BLADE CLAMPS(Dec.02)'!$N$28)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7125001"/>
        <c:axId val="21471826"/>
      </c:scatterChart>
      <c:valAx>
        <c:axId val="47125001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Clamp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 val="autoZero"/>
        <c:crossBetween val="midCat"/>
        <c:dispUnits/>
        <c:majorUnit val="0.5"/>
      </c:valAx>
      <c:valAx>
        <c:axId val="2147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69525"/>
          <c:y val="0.32"/>
        </c:manualLayout>
      </c:layout>
      <c:overlay val="0"/>
      <c:spPr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Mass to break wire : significance of clamp geometry</a:t>
            </a:r>
          </a:p>
        </c:rich>
      </c:tx>
      <c:layout>
        <c:manualLayout>
          <c:xMode val="factor"/>
          <c:yMode val="factor"/>
          <c:x val="-0.01375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685"/>
          <c:w val="0.72275"/>
          <c:h val="0.69975"/>
        </c:manualLayout>
      </c:layout>
      <c:scatterChart>
        <c:scatterStyle val="lineMarker"/>
        <c:varyColors val="0"/>
        <c:ser>
          <c:idx val="0"/>
          <c:order val="0"/>
          <c:tx>
            <c:v>FLAT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xVal>
            <c:numRef>
              <c:f>'WIRE STRENGTH TESTS (Dec.02)'!$C$6:$C$13</c:f>
              <c:numCache/>
            </c:numRef>
          </c:xVal>
          <c:yVal>
            <c:numRef>
              <c:f>'WIRE STRENGTH TESTS (Dec.02)'!$D$6:$D$13</c:f>
              <c:numCache/>
            </c:numRef>
          </c:yVal>
          <c:smooth val="0"/>
        </c:ser>
        <c:ser>
          <c:idx val="1"/>
          <c:order val="1"/>
          <c:tx>
            <c:v>ROUNDED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'WIRE STRENGTH TESTS (Dec.02)'!$C$15:$C$19</c:f>
              <c:numCache/>
            </c:numRef>
          </c:xVal>
          <c:yVal>
            <c:numRef>
              <c:f>'WIRE STRENGTH TESTS (Dec.02)'!$D$15:$D$19</c:f>
              <c:numCache/>
            </c:numRef>
          </c:yVal>
          <c:smooth val="0"/>
        </c:ser>
        <c:ser>
          <c:idx val="2"/>
          <c:order val="2"/>
          <c:tx>
            <c:v>Knife Edge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'WIRE STRENGTH TESTS (Dec.02)'!$C$21:$C$22</c:f>
              <c:numCache/>
            </c:numRef>
          </c:xVal>
          <c:yVal>
            <c:numRef>
              <c:f>'WIRE STRENGTH TESTS (Dec.02)'!$D$21:$D$22</c:f>
              <c:numCache/>
            </c:numRef>
          </c:yVal>
          <c:smooth val="0"/>
        </c:ser>
        <c:axId val="59028707"/>
        <c:axId val="61496316"/>
      </c:scatterChart>
      <c:valAx>
        <c:axId val="59028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Test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crossBetween val="midCat"/>
        <c:dispUnits/>
        <c:majorUnit val="1"/>
      </c:valAx>
      <c:valAx>
        <c:axId val="61496316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8707"/>
        <c:crosses val="autoZero"/>
        <c:crossBetween val="midCat"/>
        <c:dispUnits/>
        <c:majorUnit val="0.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Maximum Deflection of GEO 2003 Blades: Requested vs. Received</a:t>
            </a:r>
          </a:p>
        </c:rich>
      </c:tx>
      <c:layout>
        <c:manualLayout>
          <c:xMode val="factor"/>
          <c:yMode val="factor"/>
          <c:x val="-0.009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375"/>
          <c:w val="0.9385"/>
          <c:h val="0.825"/>
        </c:manualLayout>
      </c:layout>
      <c:scatterChart>
        <c:scatterStyle val="lineMarker"/>
        <c:varyColors val="0"/>
        <c:ser>
          <c:idx val="0"/>
          <c:order val="0"/>
          <c:tx>
            <c:v>Conventional: Actual max. deflection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movingAvg"/>
            <c:period val="2"/>
          </c:trendline>
          <c:xVal>
            <c:numRef>
              <c:f>'GEO 2003 BLADES (Jan.03)'!$A$12:$A$29</c:f>
              <c:numCache/>
            </c:numRef>
          </c:xVal>
          <c:yVal>
            <c:numRef>
              <c:f>'GEO 2003 BLADES (Jan.03)'!$C$12:$C$29</c:f>
              <c:numCache/>
            </c:numRef>
          </c:yVal>
          <c:smooth val="0"/>
        </c:ser>
        <c:ser>
          <c:idx val="1"/>
          <c:order val="1"/>
          <c:tx>
            <c:v>Conventional: Specified max. deflection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'GEO 2003 BLADES (Jan.03)'!$A$12:$A$29</c:f>
              <c:numCache/>
            </c:numRef>
          </c:xVal>
          <c:yVal>
            <c:numRef>
              <c:f>'GEO 2003 BLADES (Jan.03)'!$B$12:$B$29</c:f>
              <c:numCache/>
            </c:numRef>
          </c:yVal>
          <c:smooth val="0"/>
        </c:ser>
        <c:ser>
          <c:idx val="2"/>
          <c:order val="2"/>
          <c:tx>
            <c:v>Trapezoidal: Specified max. deflection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'GEO 2003 BLADES (Jan.03)'!$A$7:$A$8</c:f>
              <c:numCache/>
            </c:numRef>
          </c:xVal>
          <c:yVal>
            <c:numRef>
              <c:f>'GEO 2003 BLADES (Jan.03)'!$B$7:$B$8</c:f>
              <c:numCache/>
            </c:numRef>
          </c:yVal>
          <c:smooth val="0"/>
        </c:ser>
        <c:ser>
          <c:idx val="3"/>
          <c:order val="3"/>
          <c:tx>
            <c:v>Trapeziodal: Actual max. deflection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'GEO 2003 BLADES (Jan.03)'!$A$7:$A$8</c:f>
              <c:numCache/>
            </c:numRef>
          </c:xVal>
          <c:yVal>
            <c:numRef>
              <c:f>'GEO 2003 BLADES (Jan.03)'!$C$7:$C$8</c:f>
              <c:numCache/>
            </c:numRef>
          </c:yVal>
          <c:smooth val="0"/>
        </c:ser>
        <c:axId val="16595933"/>
        <c:axId val="15145670"/>
      </c:scatterChart>
      <c:valAx>
        <c:axId val="1659593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Blade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 val="autoZero"/>
        <c:crossBetween val="midCat"/>
        <c:dispUnits/>
        <c:majorUnit val="1"/>
      </c:valAx>
      <c:valAx>
        <c:axId val="15145670"/>
        <c:scaling>
          <c:orientation val="minMax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Deflection(mm)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51225"/>
          <c:w val="0.2945"/>
          <c:h val="0.33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LOAD = 440g : Distance below Horizontal...</a:t>
            </a:r>
          </a:p>
        </c:rich>
      </c:tx>
      <c:layout>
        <c:manualLayout>
          <c:xMode val="factor"/>
          <c:yMode val="factor"/>
          <c:x val="-0.21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645"/>
          <c:w val="0.918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Deflection of Conv. blade under 440g loading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'GEO 2003 BLADES (Jan.03)'!$A$12:$A$29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'GEO 2003 BLADES (Jan.03)'!$D$12:$D$29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Deflection of Trap. Blade under 440g loading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'GEO 2003 BLADES (Jan.03)'!$A$12:$A$13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'GEO 2003 BLADES (Jan.03)'!$D$7:$D$8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093303"/>
        <c:axId val="18839728"/>
      </c:scatterChart>
      <c:valAx>
        <c:axId val="20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Blade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 val="autoZero"/>
        <c:crossBetween val="midCat"/>
        <c:dispUnits/>
        <c:majorUnit val="1"/>
      </c:valAx>
      <c:valAx>
        <c:axId val="18839728"/>
        <c:scaling>
          <c:orientation val="minMax"/>
          <c:max val="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0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Mass to Make Blade Flat</a:t>
            </a:r>
          </a:p>
        </c:rich>
      </c:tx>
      <c:layout>
        <c:manualLayout>
          <c:xMode val="factor"/>
          <c:yMode val="factor"/>
          <c:x val="-0.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425"/>
          <c:w val="0.918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Theoretical: Mass to make flat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'GEO 2003 BLADES (Jan.03)'!$A$12:$A$29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'GEO 2003 BLADES (Jan.03)'!$F$12:$F$29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Conv.: Mass to make flat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movingAvg"/>
            <c:period val="2"/>
          </c:trendline>
          <c:xVal>
            <c:numRef>
              <c:f>'GEO 2003 BLADES (Jan.03)'!$A$12:$A$29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'GEO 2003 BLADES (Jan.03)'!$E$12:$E$29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Trap.: Mass to make Flat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'GEO 2003 BLADES (Jan.03)'!$A$12:$A$13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'GEO 2003 BLADES (Jan.03)'!$E$7:$E$8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5339825"/>
        <c:axId val="49622970"/>
      </c:scatterChart>
      <c:val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Blade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crossBetween val="midCat"/>
        <c:dispUnits/>
        <c:majorUnit val="1"/>
      </c:valAx>
      <c:valAx>
        <c:axId val="49622970"/>
        <c:scaling>
          <c:orientation val="minMax"/>
          <c:max val="0.45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25"/>
          <c:y val="0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GEO 2003 Blades: Thickness Measurements</a:t>
            </a:r>
          </a:p>
        </c:rich>
      </c:tx>
      <c:layout>
        <c:manualLayout>
          <c:xMode val="factor"/>
          <c:yMode val="factor"/>
          <c:x val="-0.20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525"/>
          <c:w val="0.9247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v>Conventional: Mean of Measured Thichness (Con.)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movingAvg"/>
            <c:period val="2"/>
          </c:trendline>
          <c:xVal>
            <c:numRef>
              <c:f>'GEO 2003 BLADES cont. (Jan.03) '!$B$11:$B$28</c:f>
              <c:numCache/>
            </c:numRef>
          </c:xVal>
          <c:yVal>
            <c:numRef>
              <c:f>'GEO 2003 BLADES cont. (Jan.03) '!$I$11:$I$28</c:f>
              <c:numCache/>
            </c:numRef>
          </c:yVal>
          <c:smooth val="0"/>
        </c:ser>
        <c:ser>
          <c:idx val="1"/>
          <c:order val="1"/>
          <c:tx>
            <c:v> Specified Thickness: all Blade types!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'GEO 2003 BLADES cont. (Jan.03) '!$B$11:$B$28</c:f>
              <c:numCache/>
            </c:numRef>
          </c:xVal>
          <c:yVal>
            <c:numRef>
              <c:f>'GEO 2003 BLADES cont. (Jan.03) '!$J$11:$J$28</c:f>
              <c:numCache/>
            </c:numRef>
          </c:yVal>
          <c:smooth val="0"/>
        </c:ser>
        <c:ser>
          <c:idx val="2"/>
          <c:order val="2"/>
          <c:tx>
            <c:v>Trapezoidal: Mean of Measured Thickness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'GEO 2003 BLADES cont. (Jan.03) '!$B$11:$B$12</c:f>
              <c:numCache/>
            </c:numRef>
          </c:xVal>
          <c:yVal>
            <c:numRef>
              <c:f>'GEO 2003 BLADES cont. (Jan.03) '!$I$6:$I$7</c:f>
              <c:numCache/>
            </c:numRef>
          </c:yVal>
          <c:smooth val="0"/>
        </c:ser>
        <c:axId val="43953547"/>
        <c:axId val="60037604"/>
      </c:scatterChart>
      <c:valAx>
        <c:axId val="4395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Blade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crossBetween val="midCat"/>
        <c:dispUnits/>
        <c:majorUnit val="1"/>
      </c:valAx>
      <c:valAx>
        <c:axId val="60037604"/>
        <c:scaling>
          <c:orientation val="minMax"/>
          <c:max val="1.02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755"/>
          <c:y val="0.0035"/>
          <c:w val="0.3175"/>
          <c:h val="0.2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38</xdr:row>
      <xdr:rowOff>123825</xdr:rowOff>
    </xdr:from>
    <xdr:to>
      <xdr:col>11</xdr:col>
      <xdr:colOff>133350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133350" y="6600825"/>
        <a:ext cx="109156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71</xdr:row>
      <xdr:rowOff>38100</xdr:rowOff>
    </xdr:from>
    <xdr:to>
      <xdr:col>11</xdr:col>
      <xdr:colOff>133350</xdr:colOff>
      <xdr:row>103</xdr:row>
      <xdr:rowOff>142875</xdr:rowOff>
    </xdr:to>
    <xdr:graphicFrame>
      <xdr:nvGraphicFramePr>
        <xdr:cNvPr id="2" name="Chart 2"/>
        <xdr:cNvGraphicFramePr/>
      </xdr:nvGraphicFramePr>
      <xdr:xfrm>
        <a:off x="142875" y="11858625"/>
        <a:ext cx="109061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104</xdr:row>
      <xdr:rowOff>66675</xdr:rowOff>
    </xdr:from>
    <xdr:to>
      <xdr:col>11</xdr:col>
      <xdr:colOff>133350</xdr:colOff>
      <xdr:row>134</xdr:row>
      <xdr:rowOff>57150</xdr:rowOff>
    </xdr:to>
    <xdr:graphicFrame>
      <xdr:nvGraphicFramePr>
        <xdr:cNvPr id="3" name="Chart 3"/>
        <xdr:cNvGraphicFramePr/>
      </xdr:nvGraphicFramePr>
      <xdr:xfrm>
        <a:off x="161925" y="17230725"/>
        <a:ext cx="10887075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134</xdr:row>
      <xdr:rowOff>142875</xdr:rowOff>
    </xdr:from>
    <xdr:to>
      <xdr:col>11</xdr:col>
      <xdr:colOff>152400</xdr:colOff>
      <xdr:row>164</xdr:row>
      <xdr:rowOff>0</xdr:rowOff>
    </xdr:to>
    <xdr:graphicFrame>
      <xdr:nvGraphicFramePr>
        <xdr:cNvPr id="4" name="Chart 4"/>
        <xdr:cNvGraphicFramePr/>
      </xdr:nvGraphicFramePr>
      <xdr:xfrm>
        <a:off x="171450" y="22164675"/>
        <a:ext cx="10896600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39</xdr:row>
      <xdr:rowOff>0</xdr:rowOff>
    </xdr:from>
    <xdr:to>
      <xdr:col>5</xdr:col>
      <xdr:colOff>3181350</xdr:colOff>
      <xdr:row>53</xdr:row>
      <xdr:rowOff>133350</xdr:rowOff>
    </xdr:to>
    <xdr:graphicFrame>
      <xdr:nvGraphicFramePr>
        <xdr:cNvPr id="1" name="Chart 3"/>
        <xdr:cNvGraphicFramePr/>
      </xdr:nvGraphicFramePr>
      <xdr:xfrm>
        <a:off x="1000125" y="6362700"/>
        <a:ext cx="62769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123825</xdr:rowOff>
    </xdr:from>
    <xdr:to>
      <xdr:col>4</xdr:col>
      <xdr:colOff>1428750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6115050"/>
        <a:ext cx="83629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67</xdr:row>
      <xdr:rowOff>66675</xdr:rowOff>
    </xdr:from>
    <xdr:to>
      <xdr:col>4</xdr:col>
      <xdr:colOff>1428750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7150" y="10915650"/>
        <a:ext cx="83058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98</xdr:row>
      <xdr:rowOff>28575</xdr:rowOff>
    </xdr:from>
    <xdr:to>
      <xdr:col>4</xdr:col>
      <xdr:colOff>1495425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66675" y="15897225"/>
        <a:ext cx="8362950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35</xdr:row>
      <xdr:rowOff>85725</xdr:rowOff>
    </xdr:from>
    <xdr:to>
      <xdr:col>11</xdr:col>
      <xdr:colOff>314325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114300" y="5800725"/>
        <a:ext cx="8248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70">
      <selection activeCell="M49" sqref="M49"/>
    </sheetView>
  </sheetViews>
  <sheetFormatPr defaultColWidth="9.140625" defaultRowHeight="12.75"/>
  <cols>
    <col min="1" max="1" width="16.28125" style="0" customWidth="1"/>
    <col min="2" max="2" width="20.57421875" style="0" customWidth="1"/>
    <col min="3" max="3" width="13.7109375" style="1" customWidth="1"/>
    <col min="4" max="4" width="13.00390625" style="1" customWidth="1"/>
    <col min="5" max="5" width="13.57421875" style="32" customWidth="1"/>
    <col min="6" max="6" width="13.57421875" style="1" customWidth="1"/>
    <col min="7" max="7" width="16.140625" style="1" customWidth="1"/>
    <col min="8" max="8" width="13.57421875" style="32" customWidth="1"/>
    <col min="9" max="9" width="13.8515625" style="1" customWidth="1"/>
    <col min="10" max="10" width="14.7109375" style="1" customWidth="1"/>
    <col min="11" max="11" width="14.7109375" style="32" customWidth="1"/>
    <col min="12" max="12" width="16.00390625" style="0" customWidth="1"/>
    <col min="13" max="13" width="16.28125" style="0" customWidth="1"/>
    <col min="14" max="14" width="13.57421875" style="32" customWidth="1"/>
  </cols>
  <sheetData>
    <row r="1" spans="3:14" ht="18">
      <c r="C1" s="118" t="s">
        <v>9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01"/>
    </row>
    <row r="2" spans="3:14" ht="18.75" thickBot="1"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01"/>
    </row>
    <row r="3" spans="3:14" ht="13.5" thickBot="1">
      <c r="C3" s="91" t="s">
        <v>1</v>
      </c>
      <c r="D3" s="72" t="s">
        <v>2</v>
      </c>
      <c r="E3" s="102"/>
      <c r="F3" s="71" t="s">
        <v>3</v>
      </c>
      <c r="G3" s="72" t="s">
        <v>5</v>
      </c>
      <c r="H3" s="102"/>
      <c r="I3" s="71" t="s">
        <v>4</v>
      </c>
      <c r="J3" s="72" t="s">
        <v>6</v>
      </c>
      <c r="K3" s="102"/>
      <c r="L3" s="77" t="s">
        <v>36</v>
      </c>
      <c r="M3" s="78" t="s">
        <v>35</v>
      </c>
      <c r="N3" s="102"/>
    </row>
    <row r="4" spans="3:14" ht="12.75">
      <c r="C4" s="73"/>
      <c r="D4" s="67"/>
      <c r="E4" s="102" t="s">
        <v>71</v>
      </c>
      <c r="F4" s="73"/>
      <c r="G4" s="67"/>
      <c r="H4" s="102" t="s">
        <v>71</v>
      </c>
      <c r="I4" s="73"/>
      <c r="J4" s="18"/>
      <c r="K4" s="102" t="s">
        <v>71</v>
      </c>
      <c r="L4" s="73" t="s">
        <v>38</v>
      </c>
      <c r="M4" s="67" t="s">
        <v>39</v>
      </c>
      <c r="N4" s="102" t="s">
        <v>71</v>
      </c>
    </row>
    <row r="5" spans="3:14" ht="12.75">
      <c r="C5" s="74"/>
      <c r="D5" s="18"/>
      <c r="E5" s="103" t="s">
        <v>72</v>
      </c>
      <c r="F5" s="74"/>
      <c r="G5" s="18"/>
      <c r="H5" s="103" t="s">
        <v>72</v>
      </c>
      <c r="I5" s="74"/>
      <c r="J5" s="18"/>
      <c r="K5" s="103" t="s">
        <v>72</v>
      </c>
      <c r="L5" s="74"/>
      <c r="M5" s="33"/>
      <c r="N5" s="103" t="s">
        <v>72</v>
      </c>
    </row>
    <row r="6" spans="1:14" ht="12.75">
      <c r="A6" s="116" t="s">
        <v>12</v>
      </c>
      <c r="B6" s="117"/>
      <c r="C6" s="74" t="s">
        <v>7</v>
      </c>
      <c r="D6" s="18" t="s">
        <v>10</v>
      </c>
      <c r="E6" s="104" t="s">
        <v>17</v>
      </c>
      <c r="F6" s="74" t="s">
        <v>11</v>
      </c>
      <c r="G6" s="18" t="s">
        <v>15</v>
      </c>
      <c r="H6" s="104" t="s">
        <v>17</v>
      </c>
      <c r="I6" s="74" t="s">
        <v>13</v>
      </c>
      <c r="J6" s="18" t="s">
        <v>14</v>
      </c>
      <c r="K6" s="104" t="s">
        <v>17</v>
      </c>
      <c r="L6" s="74" t="s">
        <v>37</v>
      </c>
      <c r="M6" s="18" t="s">
        <v>37</v>
      </c>
      <c r="N6" s="104" t="s">
        <v>17</v>
      </c>
    </row>
    <row r="7" spans="1:14" ht="13.5" thickBot="1">
      <c r="A7" s="116"/>
      <c r="B7" s="117"/>
      <c r="C7" s="75"/>
      <c r="D7" s="76"/>
      <c r="E7" s="105"/>
      <c r="F7" s="75"/>
      <c r="G7" s="76"/>
      <c r="H7" s="105"/>
      <c r="I7" s="75"/>
      <c r="J7" s="76"/>
      <c r="K7" s="105"/>
      <c r="L7" s="79"/>
      <c r="M7" s="80"/>
      <c r="N7" s="105"/>
    </row>
    <row r="8" spans="1:14" ht="24" customHeight="1" thickBot="1">
      <c r="A8" s="117"/>
      <c r="B8" s="117"/>
      <c r="C8" s="120" t="s">
        <v>16</v>
      </c>
      <c r="D8" s="121"/>
      <c r="E8" s="122"/>
      <c r="F8" s="121"/>
      <c r="G8" s="121"/>
      <c r="H8" s="121"/>
      <c r="I8" s="121"/>
      <c r="J8" s="121"/>
      <c r="K8" s="121"/>
      <c r="L8" s="121"/>
      <c r="M8" s="121"/>
      <c r="N8" s="123"/>
    </row>
    <row r="9" spans="1:14" ht="13.5" thickBot="1">
      <c r="A9" s="92" t="s">
        <v>0</v>
      </c>
      <c r="B9" s="68" t="s">
        <v>8</v>
      </c>
      <c r="C9" s="86"/>
      <c r="D9" s="87"/>
      <c r="E9" s="106"/>
      <c r="F9" s="86"/>
      <c r="G9" s="87"/>
      <c r="H9" s="106"/>
      <c r="I9" s="86"/>
      <c r="J9" s="87"/>
      <c r="K9" s="106"/>
      <c r="L9" s="81"/>
      <c r="M9" s="69"/>
      <c r="N9" s="106"/>
    </row>
    <row r="10" spans="1:14" ht="12.75">
      <c r="A10" s="93"/>
      <c r="B10" s="69"/>
      <c r="C10" s="74"/>
      <c r="D10" s="18"/>
      <c r="E10" s="104"/>
      <c r="F10" s="74"/>
      <c r="G10" s="18"/>
      <c r="H10" s="104"/>
      <c r="I10" s="74"/>
      <c r="J10" s="18"/>
      <c r="K10" s="104"/>
      <c r="L10" s="82"/>
      <c r="M10" s="33"/>
      <c r="N10" s="104"/>
    </row>
    <row r="11" spans="1:14" ht="12.75">
      <c r="A11" s="95">
        <v>0.5</v>
      </c>
      <c r="B11" s="96" t="s">
        <v>18</v>
      </c>
      <c r="C11" s="73">
        <v>2.01</v>
      </c>
      <c r="D11" s="67">
        <v>1.99</v>
      </c>
      <c r="E11" s="103"/>
      <c r="F11" s="73">
        <v>2.26</v>
      </c>
      <c r="G11" s="67">
        <v>2.56</v>
      </c>
      <c r="H11" s="103"/>
      <c r="I11" s="73">
        <v>0.94</v>
      </c>
      <c r="J11" s="67">
        <v>1.7</v>
      </c>
      <c r="K11" s="103"/>
      <c r="L11" s="73">
        <v>1.36</v>
      </c>
      <c r="M11" s="67">
        <v>2.02</v>
      </c>
      <c r="N11" s="103"/>
    </row>
    <row r="12" spans="1:14" ht="12.75">
      <c r="A12" s="97"/>
      <c r="B12" s="64"/>
      <c r="C12" s="74"/>
      <c r="D12" s="18"/>
      <c r="E12" s="104">
        <v>2.09</v>
      </c>
      <c r="F12" s="74"/>
      <c r="G12" s="18"/>
      <c r="H12" s="104">
        <v>2.17</v>
      </c>
      <c r="I12" s="74"/>
      <c r="J12" s="18"/>
      <c r="K12" s="104">
        <v>1.04</v>
      </c>
      <c r="L12" s="82"/>
      <c r="M12" s="33"/>
      <c r="N12" s="104">
        <v>1.53</v>
      </c>
    </row>
    <row r="13" spans="1:14" ht="12.75">
      <c r="A13" s="98">
        <v>0.5</v>
      </c>
      <c r="B13" s="99" t="s">
        <v>19</v>
      </c>
      <c r="C13" s="100">
        <v>-2.76</v>
      </c>
      <c r="D13" s="37">
        <v>-2.13</v>
      </c>
      <c r="E13" s="107"/>
      <c r="F13" s="100">
        <v>-1.97</v>
      </c>
      <c r="G13" s="37">
        <v>-1.3</v>
      </c>
      <c r="H13" s="107"/>
      <c r="I13" s="100">
        <v>-1.29</v>
      </c>
      <c r="J13" s="37">
        <v>-1.06</v>
      </c>
      <c r="K13" s="107"/>
      <c r="L13" s="100">
        <v>-2.07</v>
      </c>
      <c r="M13" s="37">
        <v>-1.62</v>
      </c>
      <c r="N13" s="107"/>
    </row>
    <row r="14" spans="1:14" ht="12.75">
      <c r="A14" s="94"/>
      <c r="B14" s="65"/>
      <c r="C14" s="88"/>
      <c r="D14" s="66"/>
      <c r="E14" s="108"/>
      <c r="F14" s="88"/>
      <c r="G14" s="66"/>
      <c r="H14" s="108"/>
      <c r="I14" s="88"/>
      <c r="J14" s="66"/>
      <c r="K14" s="108"/>
      <c r="L14" s="83"/>
      <c r="M14" s="70"/>
      <c r="N14" s="108"/>
    </row>
    <row r="15" spans="1:14" ht="12.75">
      <c r="A15" s="95">
        <v>1</v>
      </c>
      <c r="B15" s="96" t="s">
        <v>18</v>
      </c>
      <c r="C15" s="73">
        <v>4.12</v>
      </c>
      <c r="D15" s="67">
        <v>3.75</v>
      </c>
      <c r="E15" s="103"/>
      <c r="F15" s="73">
        <v>4.3</v>
      </c>
      <c r="G15" s="67">
        <v>5.16</v>
      </c>
      <c r="H15" s="103"/>
      <c r="I15" s="73">
        <v>2.18</v>
      </c>
      <c r="J15" s="67">
        <v>2.4</v>
      </c>
      <c r="K15" s="103"/>
      <c r="L15" s="73">
        <v>2.74</v>
      </c>
      <c r="M15" s="67">
        <v>3.4</v>
      </c>
      <c r="N15" s="103"/>
    </row>
    <row r="16" spans="1:14" ht="12.75">
      <c r="A16" s="97"/>
      <c r="B16" s="64"/>
      <c r="C16" s="74"/>
      <c r="D16" s="18"/>
      <c r="E16" s="104">
        <v>4.19</v>
      </c>
      <c r="F16" s="74"/>
      <c r="G16" s="18"/>
      <c r="H16" s="104">
        <v>4.34</v>
      </c>
      <c r="I16" s="74"/>
      <c r="J16" s="18"/>
      <c r="K16" s="104">
        <v>2.09</v>
      </c>
      <c r="L16" s="82"/>
      <c r="M16" s="33"/>
      <c r="N16" s="104">
        <v>3.05</v>
      </c>
    </row>
    <row r="17" spans="1:14" ht="12.75">
      <c r="A17" s="98">
        <v>1</v>
      </c>
      <c r="B17" s="99" t="s">
        <v>19</v>
      </c>
      <c r="C17" s="100">
        <v>-4.55</v>
      </c>
      <c r="D17" s="37">
        <v>-4.6</v>
      </c>
      <c r="E17" s="107"/>
      <c r="F17" s="100">
        <v>-4.06</v>
      </c>
      <c r="G17" s="37">
        <v>-3.3</v>
      </c>
      <c r="H17" s="107"/>
      <c r="I17" s="100">
        <v>-2.2</v>
      </c>
      <c r="J17" s="37">
        <v>-2.31</v>
      </c>
      <c r="K17" s="107"/>
      <c r="L17" s="100">
        <v>-2.51</v>
      </c>
      <c r="M17" s="37">
        <v>-3.22</v>
      </c>
      <c r="N17" s="107"/>
    </row>
    <row r="18" spans="1:14" ht="12.75">
      <c r="A18" s="94"/>
      <c r="B18" s="65"/>
      <c r="C18" s="88"/>
      <c r="D18" s="66"/>
      <c r="E18" s="108"/>
      <c r="F18" s="88"/>
      <c r="G18" s="66"/>
      <c r="H18" s="108"/>
      <c r="I18" s="88"/>
      <c r="J18" s="66"/>
      <c r="K18" s="108"/>
      <c r="L18" s="83"/>
      <c r="M18" s="70"/>
      <c r="N18" s="108"/>
    </row>
    <row r="19" spans="1:14" ht="12.75">
      <c r="A19" s="95">
        <v>1.5</v>
      </c>
      <c r="B19" s="96" t="s">
        <v>18</v>
      </c>
      <c r="C19" s="73">
        <v>6.2</v>
      </c>
      <c r="D19" s="67">
        <v>5.85</v>
      </c>
      <c r="E19" s="103"/>
      <c r="F19" s="73">
        <v>6.63</v>
      </c>
      <c r="G19" s="67">
        <v>7.15</v>
      </c>
      <c r="H19" s="103"/>
      <c r="I19" s="73">
        <v>2.89</v>
      </c>
      <c r="J19" s="67">
        <v>3.48</v>
      </c>
      <c r="K19" s="103"/>
      <c r="L19" s="73">
        <v>4.5</v>
      </c>
      <c r="M19" s="67">
        <v>4.99</v>
      </c>
      <c r="N19" s="103"/>
    </row>
    <row r="20" spans="1:14" ht="12.75">
      <c r="A20" s="97"/>
      <c r="B20" s="64"/>
      <c r="C20" s="74"/>
      <c r="D20" s="18"/>
      <c r="E20" s="104">
        <v>6.28</v>
      </c>
      <c r="F20" s="74"/>
      <c r="G20" s="18"/>
      <c r="H20" s="104">
        <v>6.51</v>
      </c>
      <c r="I20" s="74"/>
      <c r="J20" s="18"/>
      <c r="K20" s="104">
        <v>3.13</v>
      </c>
      <c r="L20" s="82"/>
      <c r="M20" s="33"/>
      <c r="N20" s="104">
        <v>4.58</v>
      </c>
    </row>
    <row r="21" spans="1:14" ht="12.75">
      <c r="A21" s="98">
        <v>1.5</v>
      </c>
      <c r="B21" s="99" t="s">
        <v>19</v>
      </c>
      <c r="C21" s="100">
        <v>-6.55</v>
      </c>
      <c r="D21" s="37">
        <v>-6.27</v>
      </c>
      <c r="E21" s="107"/>
      <c r="F21" s="100">
        <v>-6.06</v>
      </c>
      <c r="G21" s="37">
        <v>-4.84</v>
      </c>
      <c r="H21" s="107"/>
      <c r="I21" s="100">
        <v>-3.24</v>
      </c>
      <c r="J21" s="37">
        <v>-3.2</v>
      </c>
      <c r="K21" s="107"/>
      <c r="L21" s="100">
        <v>-4.83</v>
      </c>
      <c r="M21" s="37">
        <v>-4.92</v>
      </c>
      <c r="N21" s="107"/>
    </row>
    <row r="22" spans="1:14" ht="12.75">
      <c r="A22" s="94"/>
      <c r="B22" s="65"/>
      <c r="C22" s="88"/>
      <c r="D22" s="66"/>
      <c r="E22" s="108"/>
      <c r="F22" s="88"/>
      <c r="G22" s="66"/>
      <c r="H22" s="108"/>
      <c r="I22" s="88"/>
      <c r="J22" s="66"/>
      <c r="K22" s="108"/>
      <c r="L22" s="83"/>
      <c r="M22" s="70"/>
      <c r="N22" s="108"/>
    </row>
    <row r="23" spans="1:14" ht="12.75">
      <c r="A23" s="95">
        <v>2</v>
      </c>
      <c r="B23" s="96" t="s">
        <v>18</v>
      </c>
      <c r="C23" s="73">
        <v>8.19</v>
      </c>
      <c r="D23" s="67">
        <v>8.02</v>
      </c>
      <c r="E23" s="103"/>
      <c r="F23" s="73">
        <v>8.29</v>
      </c>
      <c r="G23" s="67">
        <v>9.44</v>
      </c>
      <c r="H23" s="103"/>
      <c r="I23" s="73">
        <v>4.11</v>
      </c>
      <c r="J23" s="67">
        <v>4.48</v>
      </c>
      <c r="K23" s="103"/>
      <c r="L23" s="73">
        <v>6.37</v>
      </c>
      <c r="M23" s="67">
        <v>6.22</v>
      </c>
      <c r="N23" s="103"/>
    </row>
    <row r="24" spans="1:14" ht="12.75">
      <c r="A24" s="97"/>
      <c r="B24" s="64"/>
      <c r="C24" s="74"/>
      <c r="D24" s="18"/>
      <c r="E24" s="104">
        <v>8.38</v>
      </c>
      <c r="F24" s="74"/>
      <c r="G24" s="18"/>
      <c r="H24" s="104">
        <v>8.68</v>
      </c>
      <c r="I24" s="74"/>
      <c r="J24" s="18"/>
      <c r="K24" s="104">
        <v>4.18</v>
      </c>
      <c r="L24" s="82"/>
      <c r="M24" s="33"/>
      <c r="N24" s="104">
        <v>6.12</v>
      </c>
    </row>
    <row r="25" spans="1:14" ht="12.75">
      <c r="A25" s="98">
        <v>2</v>
      </c>
      <c r="B25" s="99" t="s">
        <v>19</v>
      </c>
      <c r="C25" s="100">
        <v>-8.86</v>
      </c>
      <c r="D25" s="37">
        <v>-8.18</v>
      </c>
      <c r="E25" s="107"/>
      <c r="F25" s="100">
        <v>-8.27</v>
      </c>
      <c r="G25" s="37">
        <v>-6.88</v>
      </c>
      <c r="H25" s="107"/>
      <c r="I25" s="100">
        <v>-4.13</v>
      </c>
      <c r="J25" s="37">
        <v>-3.97</v>
      </c>
      <c r="K25" s="107"/>
      <c r="L25" s="100">
        <v>-6.31</v>
      </c>
      <c r="M25" s="37">
        <v>-5.94</v>
      </c>
      <c r="N25" s="107"/>
    </row>
    <row r="26" spans="1:14" ht="12.75">
      <c r="A26" s="94"/>
      <c r="B26" s="65"/>
      <c r="C26" s="88"/>
      <c r="D26" s="66"/>
      <c r="E26" s="108"/>
      <c r="F26" s="88"/>
      <c r="G26" s="66"/>
      <c r="H26" s="108"/>
      <c r="I26" s="88"/>
      <c r="J26" s="66"/>
      <c r="K26" s="108"/>
      <c r="L26" s="83"/>
      <c r="M26" s="70"/>
      <c r="N26" s="108"/>
    </row>
    <row r="27" spans="1:14" ht="12.75">
      <c r="A27" s="95">
        <v>2.5</v>
      </c>
      <c r="B27" s="96" t="s">
        <v>18</v>
      </c>
      <c r="C27" s="73">
        <v>10.62</v>
      </c>
      <c r="D27" s="67">
        <v>9.8</v>
      </c>
      <c r="E27" s="103"/>
      <c r="F27" s="73">
        <v>10.49</v>
      </c>
      <c r="G27" s="67">
        <v>11.13</v>
      </c>
      <c r="H27" s="103"/>
      <c r="I27" s="73">
        <v>5.08</v>
      </c>
      <c r="J27" s="67">
        <v>5.5</v>
      </c>
      <c r="K27" s="103"/>
      <c r="L27" s="73">
        <v>7.38</v>
      </c>
      <c r="M27" s="67">
        <v>7.84</v>
      </c>
      <c r="N27" s="103"/>
    </row>
    <row r="28" spans="1:14" ht="12.75">
      <c r="A28" s="97"/>
      <c r="B28" s="64"/>
      <c r="C28" s="74"/>
      <c r="D28" s="18"/>
      <c r="E28" s="104">
        <v>10.47</v>
      </c>
      <c r="F28" s="74"/>
      <c r="G28" s="18"/>
      <c r="H28" s="104">
        <v>10.85</v>
      </c>
      <c r="I28" s="74"/>
      <c r="J28" s="18"/>
      <c r="K28" s="104">
        <v>5.22</v>
      </c>
      <c r="L28" s="82"/>
      <c r="M28" s="33"/>
      <c r="N28" s="104">
        <v>7.63</v>
      </c>
    </row>
    <row r="29" spans="1:14" ht="12.75">
      <c r="A29" s="98">
        <v>2.5</v>
      </c>
      <c r="B29" s="99" t="s">
        <v>19</v>
      </c>
      <c r="C29" s="100">
        <v>-11.24</v>
      </c>
      <c r="D29" s="37">
        <v>-10.82</v>
      </c>
      <c r="E29" s="107"/>
      <c r="F29" s="100">
        <v>-10.33</v>
      </c>
      <c r="G29" s="37">
        <v>-9.26</v>
      </c>
      <c r="H29" s="107"/>
      <c r="I29" s="100">
        <v>-5.31</v>
      </c>
      <c r="J29" s="37">
        <v>-4.94</v>
      </c>
      <c r="K29" s="107"/>
      <c r="L29" s="100">
        <v>-7.94</v>
      </c>
      <c r="M29" s="37">
        <v>-7.6</v>
      </c>
      <c r="N29" s="107"/>
    </row>
    <row r="30" spans="1:14" ht="12.75">
      <c r="A30" s="94"/>
      <c r="B30" s="65"/>
      <c r="C30" s="88"/>
      <c r="D30" s="66"/>
      <c r="E30" s="108"/>
      <c r="F30" s="88"/>
      <c r="G30" s="66"/>
      <c r="H30" s="108"/>
      <c r="I30" s="88"/>
      <c r="J30" s="66"/>
      <c r="K30" s="108"/>
      <c r="L30" s="83"/>
      <c r="M30" s="70"/>
      <c r="N30" s="108"/>
    </row>
    <row r="31" spans="1:14" ht="12.75">
      <c r="A31" s="95">
        <v>3</v>
      </c>
      <c r="B31" s="96" t="s">
        <v>18</v>
      </c>
      <c r="C31" s="73">
        <v>12.44</v>
      </c>
      <c r="D31" s="67">
        <v>11.45</v>
      </c>
      <c r="E31" s="103"/>
      <c r="F31" s="73">
        <v>12.64</v>
      </c>
      <c r="G31" s="67">
        <v>13.5</v>
      </c>
      <c r="H31" s="103"/>
      <c r="I31" s="73" t="s">
        <v>17</v>
      </c>
      <c r="J31" s="67" t="s">
        <v>17</v>
      </c>
      <c r="K31" s="103"/>
      <c r="L31" s="73" t="s">
        <v>17</v>
      </c>
      <c r="M31" s="67" t="s">
        <v>17</v>
      </c>
      <c r="N31" s="103"/>
    </row>
    <row r="32" spans="1:14" ht="12.75">
      <c r="A32" s="97"/>
      <c r="B32" s="64"/>
      <c r="C32" s="74"/>
      <c r="D32" s="18"/>
      <c r="E32" s="104">
        <v>12.56</v>
      </c>
      <c r="F32" s="74"/>
      <c r="G32" s="18"/>
      <c r="H32" s="104">
        <v>13.01</v>
      </c>
      <c r="I32" s="74"/>
      <c r="J32" s="18"/>
      <c r="K32" s="104">
        <v>6.26</v>
      </c>
      <c r="L32" s="74"/>
      <c r="M32" s="18"/>
      <c r="N32" s="104"/>
    </row>
    <row r="33" spans="1:14" ht="12.75">
      <c r="A33" s="98">
        <v>3</v>
      </c>
      <c r="B33" s="99" t="s">
        <v>19</v>
      </c>
      <c r="C33" s="100">
        <v>-13.46</v>
      </c>
      <c r="D33" s="37">
        <v>-12.68</v>
      </c>
      <c r="E33" s="107"/>
      <c r="F33" s="100">
        <v>-12.72</v>
      </c>
      <c r="G33" s="37">
        <v>-11.16</v>
      </c>
      <c r="H33" s="107"/>
      <c r="I33" s="100" t="s">
        <v>17</v>
      </c>
      <c r="J33" s="37" t="s">
        <v>17</v>
      </c>
      <c r="K33" s="107"/>
      <c r="L33" s="100" t="s">
        <v>17</v>
      </c>
      <c r="M33" s="37" t="s">
        <v>17</v>
      </c>
      <c r="N33" s="107"/>
    </row>
    <row r="34" spans="1:14" ht="12.75">
      <c r="A34" s="94"/>
      <c r="B34" s="65"/>
      <c r="C34" s="88"/>
      <c r="D34" s="66"/>
      <c r="E34" s="108"/>
      <c r="F34" s="88"/>
      <c r="G34" s="66"/>
      <c r="H34" s="108"/>
      <c r="I34" s="88"/>
      <c r="J34" s="66"/>
      <c r="K34" s="108"/>
      <c r="L34" s="83"/>
      <c r="M34" s="70"/>
      <c r="N34" s="108"/>
    </row>
    <row r="35" spans="1:14" ht="12.75">
      <c r="A35" s="95">
        <v>3.5</v>
      </c>
      <c r="B35" s="96" t="s">
        <v>18</v>
      </c>
      <c r="C35" s="73">
        <v>14.59</v>
      </c>
      <c r="D35" s="67">
        <v>13.6</v>
      </c>
      <c r="E35" s="103"/>
      <c r="F35" s="73">
        <v>14.64</v>
      </c>
      <c r="G35" s="67">
        <v>15.69</v>
      </c>
      <c r="H35" s="103"/>
      <c r="I35" s="73" t="s">
        <v>17</v>
      </c>
      <c r="J35" s="67" t="s">
        <v>17</v>
      </c>
      <c r="K35" s="103"/>
      <c r="L35" s="73" t="s">
        <v>17</v>
      </c>
      <c r="M35" s="67" t="s">
        <v>17</v>
      </c>
      <c r="N35" s="103"/>
    </row>
    <row r="36" spans="1:14" ht="12.75">
      <c r="A36" s="97"/>
      <c r="B36" s="64"/>
      <c r="C36" s="74"/>
      <c r="D36" s="18"/>
      <c r="E36" s="104">
        <v>14.65</v>
      </c>
      <c r="F36" s="74"/>
      <c r="G36" s="18"/>
      <c r="H36" s="104">
        <v>15.18</v>
      </c>
      <c r="I36" s="74"/>
      <c r="J36" s="18"/>
      <c r="K36" s="104">
        <v>7.3</v>
      </c>
      <c r="L36" s="74"/>
      <c r="M36" s="18"/>
      <c r="N36" s="104"/>
    </row>
    <row r="37" spans="1:14" ht="12.75">
      <c r="A37" s="98">
        <v>3.5</v>
      </c>
      <c r="B37" s="99" t="s">
        <v>19</v>
      </c>
      <c r="C37" s="100">
        <v>-16.33</v>
      </c>
      <c r="D37" s="37">
        <v>-13.3</v>
      </c>
      <c r="E37" s="107"/>
      <c r="F37" s="100">
        <v>-14.63</v>
      </c>
      <c r="G37" s="37">
        <v>-13.46</v>
      </c>
      <c r="H37" s="107"/>
      <c r="I37" s="100" t="s">
        <v>17</v>
      </c>
      <c r="J37" s="37" t="s">
        <v>17</v>
      </c>
      <c r="K37" s="107"/>
      <c r="L37" s="100" t="s">
        <v>17</v>
      </c>
      <c r="M37" s="37" t="s">
        <v>17</v>
      </c>
      <c r="N37" s="107"/>
    </row>
    <row r="38" spans="1:14" ht="13.5" thickBot="1">
      <c r="A38" s="3"/>
      <c r="B38" s="3"/>
      <c r="C38" s="89"/>
      <c r="D38" s="90"/>
      <c r="E38" s="109"/>
      <c r="F38" s="89"/>
      <c r="G38" s="90"/>
      <c r="H38" s="109"/>
      <c r="I38" s="89"/>
      <c r="J38" s="90"/>
      <c r="K38" s="109"/>
      <c r="L38" s="84"/>
      <c r="M38" s="85"/>
      <c r="N38" s="109"/>
    </row>
  </sheetData>
  <mergeCells count="3">
    <mergeCell ref="A6:B8"/>
    <mergeCell ref="C1:M2"/>
    <mergeCell ref="C8:N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tabSelected="1" workbookViewId="0" topLeftCell="B1">
      <selection activeCell="H8" sqref="H8"/>
    </sheetView>
  </sheetViews>
  <sheetFormatPr defaultColWidth="9.140625" defaultRowHeight="12.75"/>
  <cols>
    <col min="2" max="2" width="10.8515625" style="0" customWidth="1"/>
    <col min="3" max="3" width="8.00390625" style="1" bestFit="1" customWidth="1"/>
    <col min="4" max="4" width="15.57421875" style="1" customWidth="1"/>
    <col min="5" max="5" width="17.8515625" style="5" customWidth="1"/>
    <col min="6" max="6" width="51.140625" style="1" customWidth="1"/>
  </cols>
  <sheetData>
    <row r="1" spans="2:4" ht="12.75">
      <c r="B1" s="126" t="s">
        <v>23</v>
      </c>
      <c r="C1" s="126"/>
      <c r="D1" s="126"/>
    </row>
    <row r="2" spans="2:4" ht="12.75">
      <c r="B2" s="127" t="s">
        <v>24</v>
      </c>
      <c r="C2" s="127"/>
      <c r="D2" s="127"/>
    </row>
    <row r="3" spans="2:6" ht="12.75">
      <c r="B3" s="125" t="s">
        <v>22</v>
      </c>
      <c r="C3" s="125" t="s">
        <v>20</v>
      </c>
      <c r="D3" s="130" t="s">
        <v>34</v>
      </c>
      <c r="E3" s="128" t="s">
        <v>29</v>
      </c>
      <c r="F3" s="125" t="s">
        <v>21</v>
      </c>
    </row>
    <row r="4" spans="2:6" ht="15" customHeight="1">
      <c r="B4" s="125"/>
      <c r="C4" s="125"/>
      <c r="D4" s="130"/>
      <c r="E4" s="129"/>
      <c r="F4" s="125"/>
    </row>
    <row r="6" spans="2:6" ht="12.75">
      <c r="B6" s="4" t="s">
        <v>25</v>
      </c>
      <c r="C6" s="1">
        <v>1</v>
      </c>
      <c r="D6" s="1">
        <f>SUM(0.5173,7)</f>
        <v>7.5173</v>
      </c>
      <c r="E6" s="6">
        <f>PRODUCT(D6,9.8/0.0000000485)</f>
        <v>1518959587.628866</v>
      </c>
      <c r="F6" s="7" t="s">
        <v>28</v>
      </c>
    </row>
    <row r="7" spans="2:6" ht="12.75">
      <c r="B7" s="4" t="s">
        <v>26</v>
      </c>
      <c r="C7" s="1">
        <v>2</v>
      </c>
      <c r="D7" s="1">
        <f>SUM(0.5173,6.4)</f>
        <v>6.9173</v>
      </c>
      <c r="E7" s="5">
        <f>PRODUCT(D7,9.8/0.0000000485)</f>
        <v>1397722474.2268043</v>
      </c>
      <c r="F7" s="7" t="s">
        <v>28</v>
      </c>
    </row>
    <row r="8" spans="2:6" ht="12.75">
      <c r="B8" s="4" t="s">
        <v>26</v>
      </c>
      <c r="C8" s="1">
        <v>3</v>
      </c>
      <c r="D8" s="1">
        <f>SUM(0.5173,6.9)</f>
        <v>7.4173</v>
      </c>
      <c r="E8" s="5">
        <f aca="true" t="shared" si="0" ref="E8:E13">PRODUCT(D8,9.8/0.0000000485)</f>
        <v>1498753402.0618558</v>
      </c>
      <c r="F8" s="7" t="s">
        <v>28</v>
      </c>
    </row>
    <row r="9" spans="2:6" ht="12.75">
      <c r="B9" s="4" t="s">
        <v>26</v>
      </c>
      <c r="C9" s="1">
        <v>4</v>
      </c>
      <c r="D9" s="1">
        <f>SUM(0.5173,7.01)</f>
        <v>7.527299999999999</v>
      </c>
      <c r="E9" s="5">
        <f t="shared" si="0"/>
        <v>1520980206.185567</v>
      </c>
      <c r="F9" s="7" t="s">
        <v>28</v>
      </c>
    </row>
    <row r="10" spans="2:6" ht="12.75">
      <c r="B10" s="4" t="s">
        <v>26</v>
      </c>
      <c r="C10" s="1">
        <v>5</v>
      </c>
      <c r="D10" s="1">
        <f>SUM(0.5173,7.04)</f>
        <v>7.5573</v>
      </c>
      <c r="E10" s="5">
        <f t="shared" si="0"/>
        <v>1527042061.8556702</v>
      </c>
      <c r="F10" s="7" t="s">
        <v>27</v>
      </c>
    </row>
    <row r="11" spans="2:6" ht="12.75">
      <c r="B11" s="4" t="s">
        <v>26</v>
      </c>
      <c r="C11" s="1">
        <v>6</v>
      </c>
      <c r="D11" s="1">
        <f>SUM(0.5173,7.03)</f>
        <v>7.5473</v>
      </c>
      <c r="E11" s="5">
        <f t="shared" si="0"/>
        <v>1525021443.298969</v>
      </c>
      <c r="F11" s="7" t="s">
        <v>27</v>
      </c>
    </row>
    <row r="12" spans="2:6" ht="12.75">
      <c r="B12" s="4" t="s">
        <v>26</v>
      </c>
      <c r="C12" s="1">
        <v>7</v>
      </c>
      <c r="D12" s="1">
        <f>SUM(0.5173,7.07)</f>
        <v>7.5873</v>
      </c>
      <c r="E12" s="5">
        <f t="shared" si="0"/>
        <v>1533103917.5257733</v>
      </c>
      <c r="F12" s="7" t="s">
        <v>27</v>
      </c>
    </row>
    <row r="13" spans="2:6" ht="12.75">
      <c r="B13" s="4" t="s">
        <v>26</v>
      </c>
      <c r="C13" s="1">
        <v>8</v>
      </c>
      <c r="D13" s="1">
        <f>SUM(0.5173,7)</f>
        <v>7.5173</v>
      </c>
      <c r="E13" s="5">
        <f t="shared" si="0"/>
        <v>1518959587.628866</v>
      </c>
      <c r="F13" s="7" t="s">
        <v>27</v>
      </c>
    </row>
    <row r="14" ht="12.75">
      <c r="F14" s="7"/>
    </row>
    <row r="15" spans="2:6" ht="12.75">
      <c r="B15" s="8" t="s">
        <v>33</v>
      </c>
      <c r="C15" s="1">
        <v>1</v>
      </c>
      <c r="D15" s="1">
        <f>SUM(7.9,0.5906)</f>
        <v>8.4906</v>
      </c>
      <c r="E15" s="5">
        <f>PRODUCT(D15,9.8/0.0000000485)</f>
        <v>1715626391.7525775</v>
      </c>
      <c r="F15" s="7" t="s">
        <v>30</v>
      </c>
    </row>
    <row r="16" spans="2:6" ht="12.75">
      <c r="B16" s="8" t="s">
        <v>26</v>
      </c>
      <c r="C16" s="1">
        <v>2</v>
      </c>
      <c r="D16" s="1">
        <f>SUM(7.8,0.5906)</f>
        <v>8.3906</v>
      </c>
      <c r="E16" s="5">
        <f>PRODUCT(D16,9.8/0.0000000485)</f>
        <v>1695420206.185567</v>
      </c>
      <c r="F16" s="7" t="s">
        <v>31</v>
      </c>
    </row>
    <row r="17" spans="2:6" ht="12.75">
      <c r="B17" s="8" t="s">
        <v>26</v>
      </c>
      <c r="C17" s="1">
        <v>3</v>
      </c>
      <c r="D17" s="1">
        <f>SUM(7.5,0.5906)</f>
        <v>8.0906</v>
      </c>
      <c r="E17" s="5">
        <f>PRODUCT(D17,9.8/0.0000000485)</f>
        <v>1634801649.4845362</v>
      </c>
      <c r="F17" s="7" t="s">
        <v>32</v>
      </c>
    </row>
    <row r="18" spans="2:6" ht="12.75">
      <c r="B18" s="8" t="s">
        <v>26</v>
      </c>
      <c r="C18" s="1">
        <v>4</v>
      </c>
      <c r="D18" s="1">
        <f>SUM(8.05,0.5906)</f>
        <v>8.640600000000001</v>
      </c>
      <c r="E18" s="5">
        <f>PRODUCT(D18,9.8/0.0000000485)</f>
        <v>1745935670.1030931</v>
      </c>
      <c r="F18" s="7" t="s">
        <v>31</v>
      </c>
    </row>
    <row r="19" spans="2:6" ht="12.75">
      <c r="B19" s="8" t="s">
        <v>26</v>
      </c>
      <c r="C19" s="1">
        <v>5</v>
      </c>
      <c r="D19" s="1">
        <f>SUM(7.95,0.5906)</f>
        <v>8.5406</v>
      </c>
      <c r="E19" s="5">
        <f>PRODUCT(D19,9.8/0.0000000485)</f>
        <v>1725729484.5360825</v>
      </c>
      <c r="F19" s="7" t="s">
        <v>31</v>
      </c>
    </row>
    <row r="20" ht="12.75">
      <c r="F20" s="7"/>
    </row>
    <row r="21" spans="2:6" ht="12.75">
      <c r="B21" s="59" t="s">
        <v>65</v>
      </c>
      <c r="C21" s="1">
        <v>1</v>
      </c>
      <c r="D21" s="1">
        <v>6.083</v>
      </c>
      <c r="E21" s="5">
        <f>PRODUCT(D21,9.8/0.0000000485)</f>
        <v>1229142268.041237</v>
      </c>
      <c r="F21" s="7" t="s">
        <v>67</v>
      </c>
    </row>
    <row r="22" spans="2:6" ht="12.75">
      <c r="B22" s="60"/>
      <c r="C22" s="1">
        <v>2</v>
      </c>
      <c r="D22" s="1">
        <v>6.083</v>
      </c>
      <c r="E22" s="5">
        <f>PRODUCT(D22,9.8/0.0000000485)</f>
        <v>1229142268.041237</v>
      </c>
      <c r="F22" s="7" t="s">
        <v>66</v>
      </c>
    </row>
    <row r="23" spans="2:6" ht="12.75">
      <c r="B23" s="60"/>
      <c r="F23" s="7"/>
    </row>
    <row r="24" spans="2:6" ht="12.75">
      <c r="B24" s="59" t="s">
        <v>75</v>
      </c>
      <c r="C24" s="131" t="s">
        <v>74</v>
      </c>
      <c r="D24" s="131"/>
      <c r="E24" s="131"/>
      <c r="F24" s="7"/>
    </row>
    <row r="25" spans="2:6" ht="12.75">
      <c r="B25" s="60"/>
      <c r="C25" s="131"/>
      <c r="D25" s="131"/>
      <c r="E25" s="131"/>
      <c r="F25" s="7"/>
    </row>
    <row r="26" spans="2:6" ht="12.75">
      <c r="B26" s="60"/>
      <c r="C26" s="1">
        <v>1</v>
      </c>
      <c r="D26" s="1">
        <f>SUM(6.5,0.5906)</f>
        <v>7.0906</v>
      </c>
      <c r="E26" s="5">
        <f>PRODUCT(D26,9.8/0.0000000485)</f>
        <v>1432739793.814433</v>
      </c>
      <c r="F26" s="7" t="s">
        <v>66</v>
      </c>
    </row>
    <row r="27" spans="2:6" ht="12.75">
      <c r="B27" s="60"/>
      <c r="F27" s="7"/>
    </row>
    <row r="28" spans="2:6" ht="12.75">
      <c r="B28" s="60"/>
      <c r="F28" s="7"/>
    </row>
    <row r="29" spans="2:6" ht="12.75">
      <c r="B29" s="60"/>
      <c r="F29" s="7"/>
    </row>
    <row r="30" spans="2:6" ht="12.75">
      <c r="B30" s="60"/>
      <c r="D30" s="124" t="s">
        <v>73</v>
      </c>
      <c r="E30" s="124"/>
      <c r="F30" s="124"/>
    </row>
    <row r="31" ht="13.5" thickBot="1">
      <c r="B31" s="61"/>
    </row>
    <row r="32" spans="2:5" ht="13.5" thickBot="1">
      <c r="B32" s="62"/>
      <c r="C32" s="63"/>
      <c r="D32" s="2" t="s">
        <v>68</v>
      </c>
      <c r="E32" s="56" t="s">
        <v>69</v>
      </c>
    </row>
    <row r="34" spans="2:6" ht="12.75">
      <c r="B34" s="4" t="s">
        <v>25</v>
      </c>
      <c r="D34" s="1">
        <f>PRODUCT(E6+E7+E8+E9+E10+E11+E12+E13,1/8)</f>
        <v>1505067835.0515466</v>
      </c>
      <c r="E34" s="5" t="s">
        <v>17</v>
      </c>
      <c r="F34" s="9" t="s">
        <v>70</v>
      </c>
    </row>
    <row r="35" spans="2:5" ht="12.75">
      <c r="B35" s="8" t="s">
        <v>33</v>
      </c>
      <c r="D35" s="1">
        <f>PRODUCT(E15+E16+E17+E18+E19,1/5)</f>
        <v>1703502680.4123714</v>
      </c>
      <c r="E35" s="5">
        <f>PRODUCT(D35/D34,100)-100</f>
        <v>13.184445294721797</v>
      </c>
    </row>
    <row r="36" spans="2:5" ht="12.75">
      <c r="B36" s="59" t="s">
        <v>65</v>
      </c>
      <c r="D36" s="1">
        <f>PRODUCT(E21+E22,1/2)</f>
        <v>1229142268.041237</v>
      </c>
      <c r="E36" s="5">
        <f>-100+PRODUCT(D36/D34,100)</f>
        <v>-18.333098388276923</v>
      </c>
    </row>
    <row r="37" spans="2:5" ht="12.75">
      <c r="B37" s="59" t="s">
        <v>76</v>
      </c>
      <c r="D37" s="1">
        <v>1432739794</v>
      </c>
      <c r="E37" s="5">
        <f>-100+PRODUCT(D37/D35,100)</f>
        <v>-15.894479622822018</v>
      </c>
    </row>
  </sheetData>
  <mergeCells count="9">
    <mergeCell ref="D30:F30"/>
    <mergeCell ref="F3:F4"/>
    <mergeCell ref="B3:B4"/>
    <mergeCell ref="B1:D1"/>
    <mergeCell ref="B2:D2"/>
    <mergeCell ref="E3:E4"/>
    <mergeCell ref="D3:D4"/>
    <mergeCell ref="C3:C4"/>
    <mergeCell ref="C24:E2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38" sqref="B38"/>
    </sheetView>
  </sheetViews>
  <sheetFormatPr defaultColWidth="9.140625" defaultRowHeight="12.75"/>
  <cols>
    <col min="1" max="1" width="27.28125" style="0" customWidth="1"/>
    <col min="2" max="2" width="27.28125" style="1" customWidth="1"/>
    <col min="3" max="5" width="24.7109375" style="1" customWidth="1"/>
  </cols>
  <sheetData>
    <row r="1" spans="1:5" ht="12.75" customHeight="1">
      <c r="A1" s="132" t="s">
        <v>47</v>
      </c>
      <c r="B1" s="133"/>
      <c r="C1" s="133"/>
      <c r="D1" s="133"/>
      <c r="E1" s="134"/>
    </row>
    <row r="2" spans="1:5" ht="12.75" customHeight="1" thickBot="1">
      <c r="A2" s="135"/>
      <c r="B2" s="136"/>
      <c r="C2" s="136"/>
      <c r="D2" s="136"/>
      <c r="E2" s="137"/>
    </row>
    <row r="3" spans="1:5" ht="12.75">
      <c r="A3" s="24" t="s">
        <v>46</v>
      </c>
      <c r="B3" s="53" t="s">
        <v>61</v>
      </c>
      <c r="C3" s="54" t="s">
        <v>64</v>
      </c>
      <c r="D3" s="54" t="s">
        <v>43</v>
      </c>
      <c r="E3" s="54" t="s">
        <v>44</v>
      </c>
    </row>
    <row r="4" spans="1:5" ht="12.75">
      <c r="A4" s="15"/>
      <c r="B4" s="48" t="s">
        <v>42</v>
      </c>
      <c r="C4" s="48" t="s">
        <v>42</v>
      </c>
      <c r="D4" s="48" t="s">
        <v>42</v>
      </c>
      <c r="E4" s="48" t="s">
        <v>45</v>
      </c>
    </row>
    <row r="5" spans="1:5" ht="12.75">
      <c r="A5" s="20" t="s">
        <v>40</v>
      </c>
      <c r="B5" s="25"/>
      <c r="C5" s="13"/>
      <c r="D5" s="13"/>
      <c r="E5" s="13"/>
    </row>
    <row r="6" spans="1:5" ht="12.75">
      <c r="A6" s="19"/>
      <c r="B6" s="19"/>
      <c r="C6" s="19"/>
      <c r="D6" s="19"/>
      <c r="E6" s="19"/>
    </row>
    <row r="7" spans="1:7" ht="12.75">
      <c r="A7" s="23">
        <v>1</v>
      </c>
      <c r="B7" s="24">
        <v>31.5</v>
      </c>
      <c r="C7" s="19">
        <v>30.09</v>
      </c>
      <c r="D7" s="19">
        <v>-10.43</v>
      </c>
      <c r="E7" s="19">
        <v>0.325</v>
      </c>
      <c r="F7" s="58">
        <v>0.44</v>
      </c>
      <c r="G7" s="33"/>
    </row>
    <row r="8" spans="1:7" ht="12.75">
      <c r="A8" s="23">
        <v>2</v>
      </c>
      <c r="B8" s="24">
        <v>31.5</v>
      </c>
      <c r="C8" s="19">
        <v>28.76</v>
      </c>
      <c r="D8" s="19">
        <v>-11.91</v>
      </c>
      <c r="E8" s="19">
        <v>0.31</v>
      </c>
      <c r="F8" s="58">
        <v>0.44</v>
      </c>
      <c r="G8" s="33"/>
    </row>
    <row r="9" spans="1:7" ht="12.75">
      <c r="A9" s="21"/>
      <c r="B9" s="21"/>
      <c r="C9" s="21"/>
      <c r="D9" s="21"/>
      <c r="E9" s="21"/>
      <c r="F9" s="58"/>
      <c r="G9" s="33"/>
    </row>
    <row r="10" spans="1:7" ht="12.75">
      <c r="A10" s="20" t="s">
        <v>41</v>
      </c>
      <c r="B10" s="34"/>
      <c r="C10" s="19"/>
      <c r="D10" s="19"/>
      <c r="E10" s="19"/>
      <c r="F10" s="58"/>
      <c r="G10" s="33"/>
    </row>
    <row r="11" spans="1:7" ht="12.75">
      <c r="A11" s="19"/>
      <c r="B11" s="19"/>
      <c r="C11" s="19"/>
      <c r="D11" s="19"/>
      <c r="E11" s="19"/>
      <c r="F11" s="58"/>
      <c r="G11" s="33"/>
    </row>
    <row r="12" spans="1:7" ht="12.75">
      <c r="A12" s="23">
        <v>1</v>
      </c>
      <c r="B12" s="24">
        <v>42.8</v>
      </c>
      <c r="C12" s="19">
        <v>37.77</v>
      </c>
      <c r="D12" s="19">
        <v>-13.21</v>
      </c>
      <c r="E12" s="19">
        <v>0.325</v>
      </c>
      <c r="F12" s="58">
        <v>0.44</v>
      </c>
      <c r="G12" s="33"/>
    </row>
    <row r="13" spans="1:7" ht="12.75">
      <c r="A13" s="23">
        <v>2</v>
      </c>
      <c r="B13" s="24">
        <v>42.8</v>
      </c>
      <c r="C13" s="19">
        <v>38.04</v>
      </c>
      <c r="D13" s="19">
        <v>-14.18</v>
      </c>
      <c r="E13" s="19">
        <v>0.32</v>
      </c>
      <c r="F13" s="58">
        <v>0.44</v>
      </c>
      <c r="G13" s="33"/>
    </row>
    <row r="14" spans="1:7" ht="12.75">
      <c r="A14" s="23">
        <v>3</v>
      </c>
      <c r="B14" s="24">
        <v>42.8</v>
      </c>
      <c r="C14" s="19">
        <v>37.656</v>
      </c>
      <c r="D14" s="19">
        <v>-14.45</v>
      </c>
      <c r="E14" s="19">
        <v>0.315</v>
      </c>
      <c r="F14" s="58">
        <v>0.44</v>
      </c>
      <c r="G14" s="33"/>
    </row>
    <row r="15" spans="1:7" ht="12.75">
      <c r="A15" s="23">
        <v>4</v>
      </c>
      <c r="B15" s="24">
        <v>42.8</v>
      </c>
      <c r="C15" s="19">
        <v>39.41</v>
      </c>
      <c r="D15" s="19">
        <v>-12.35</v>
      </c>
      <c r="E15" s="19">
        <v>0.335</v>
      </c>
      <c r="F15" s="58">
        <v>0.44</v>
      </c>
      <c r="G15" s="33"/>
    </row>
    <row r="16" spans="1:7" ht="12.75">
      <c r="A16" s="23">
        <v>5</v>
      </c>
      <c r="B16" s="24">
        <v>42.8</v>
      </c>
      <c r="C16" s="19">
        <v>39.44</v>
      </c>
      <c r="D16" s="19">
        <v>-12.79</v>
      </c>
      <c r="E16" s="19">
        <v>0.33</v>
      </c>
      <c r="F16" s="58">
        <v>0.44</v>
      </c>
      <c r="G16" s="33"/>
    </row>
    <row r="17" spans="1:7" ht="12.75">
      <c r="A17" s="23">
        <v>6</v>
      </c>
      <c r="B17" s="24">
        <v>42.8</v>
      </c>
      <c r="C17" s="19">
        <v>36.36</v>
      </c>
      <c r="D17" s="19">
        <v>-14.93</v>
      </c>
      <c r="E17" s="19">
        <v>0.31</v>
      </c>
      <c r="F17" s="58">
        <v>0.44</v>
      </c>
      <c r="G17" s="33"/>
    </row>
    <row r="18" spans="1:7" ht="12.75">
      <c r="A18" s="23">
        <v>7</v>
      </c>
      <c r="B18" s="24">
        <v>42.8</v>
      </c>
      <c r="C18" s="19">
        <v>41.28</v>
      </c>
      <c r="D18" s="19">
        <v>-10.21</v>
      </c>
      <c r="E18" s="19">
        <v>0.35</v>
      </c>
      <c r="F18" s="58">
        <v>0.44</v>
      </c>
      <c r="G18" s="33"/>
    </row>
    <row r="19" spans="1:7" ht="12.75">
      <c r="A19" s="23">
        <v>8</v>
      </c>
      <c r="B19" s="24">
        <v>42.8</v>
      </c>
      <c r="C19" s="19">
        <v>37.34</v>
      </c>
      <c r="D19" s="19">
        <v>-13.55</v>
      </c>
      <c r="E19" s="19">
        <v>0.32</v>
      </c>
      <c r="F19" s="58">
        <v>0.44</v>
      </c>
      <c r="G19" s="33"/>
    </row>
    <row r="20" spans="1:7" ht="12.75">
      <c r="A20" s="23">
        <v>9</v>
      </c>
      <c r="B20" s="24">
        <v>42.8</v>
      </c>
      <c r="C20" s="19">
        <v>39.52</v>
      </c>
      <c r="D20" s="19">
        <v>-12.27</v>
      </c>
      <c r="E20" s="19">
        <v>0.335</v>
      </c>
      <c r="F20" s="58">
        <v>0.44</v>
      </c>
      <c r="G20" s="33"/>
    </row>
    <row r="21" spans="1:7" ht="12.75">
      <c r="A21" s="23">
        <v>10</v>
      </c>
      <c r="B21" s="24">
        <v>42.8</v>
      </c>
      <c r="C21" s="19">
        <v>39.23</v>
      </c>
      <c r="D21" s="19">
        <v>-12.82</v>
      </c>
      <c r="E21" s="19">
        <v>0.33</v>
      </c>
      <c r="F21" s="58">
        <v>0.44</v>
      </c>
      <c r="G21" s="33"/>
    </row>
    <row r="22" spans="1:7" ht="12.75">
      <c r="A22" s="23">
        <v>11</v>
      </c>
      <c r="B22" s="24">
        <v>42.8</v>
      </c>
      <c r="C22" s="19">
        <v>36.32</v>
      </c>
      <c r="D22" s="19">
        <v>-14.67</v>
      </c>
      <c r="E22" s="19">
        <v>0.31</v>
      </c>
      <c r="F22" s="58">
        <v>0.44</v>
      </c>
      <c r="G22" s="33"/>
    </row>
    <row r="23" spans="1:7" ht="12.75">
      <c r="A23" s="23">
        <v>12</v>
      </c>
      <c r="B23" s="24">
        <v>42.8</v>
      </c>
      <c r="C23" s="19">
        <v>40.44</v>
      </c>
      <c r="D23" s="19">
        <v>-10.77</v>
      </c>
      <c r="E23" s="19">
        <v>0.345</v>
      </c>
      <c r="F23" s="58">
        <v>0.44</v>
      </c>
      <c r="G23" s="33"/>
    </row>
    <row r="24" spans="1:7" ht="12.75">
      <c r="A24" s="23">
        <v>13</v>
      </c>
      <c r="B24" s="24">
        <v>42.8</v>
      </c>
      <c r="C24" s="19">
        <v>37.34</v>
      </c>
      <c r="D24" s="19">
        <v>-14.93</v>
      </c>
      <c r="E24" s="19">
        <v>0.31</v>
      </c>
      <c r="F24" s="58">
        <v>0.44</v>
      </c>
      <c r="G24" s="33"/>
    </row>
    <row r="25" spans="1:7" ht="12.75">
      <c r="A25" s="23">
        <v>14</v>
      </c>
      <c r="B25" s="24">
        <v>42.8</v>
      </c>
      <c r="C25" s="19">
        <v>38.7</v>
      </c>
      <c r="D25" s="19">
        <v>-12.88</v>
      </c>
      <c r="E25" s="19">
        <v>0.33</v>
      </c>
      <c r="F25" s="58">
        <v>0.44</v>
      </c>
      <c r="G25" s="33"/>
    </row>
    <row r="26" spans="1:7" ht="12.75">
      <c r="A26" s="23">
        <v>15</v>
      </c>
      <c r="B26" s="24">
        <v>42.8</v>
      </c>
      <c r="C26" s="19">
        <v>40.3</v>
      </c>
      <c r="D26" s="19">
        <v>-10.83</v>
      </c>
      <c r="E26" s="19">
        <v>0.345</v>
      </c>
      <c r="F26" s="58">
        <v>0.44</v>
      </c>
      <c r="G26" s="33"/>
    </row>
    <row r="27" spans="1:7" ht="12.75">
      <c r="A27" s="23">
        <v>16</v>
      </c>
      <c r="B27" s="24">
        <v>42.8</v>
      </c>
      <c r="C27" s="19">
        <v>39.94</v>
      </c>
      <c r="D27" s="19">
        <v>-11.86</v>
      </c>
      <c r="E27" s="19">
        <v>0.335</v>
      </c>
      <c r="F27" s="58">
        <v>0.44</v>
      </c>
      <c r="G27" s="33"/>
    </row>
    <row r="28" spans="1:7" ht="12.75">
      <c r="A28" s="23">
        <v>17</v>
      </c>
      <c r="B28" s="24">
        <v>42.8</v>
      </c>
      <c r="C28" s="19">
        <v>40.16</v>
      </c>
      <c r="D28" s="19">
        <v>-10.84</v>
      </c>
      <c r="E28" s="19">
        <v>0.345</v>
      </c>
      <c r="F28" s="58">
        <v>0.44</v>
      </c>
      <c r="G28" s="33"/>
    </row>
    <row r="29" spans="1:7" ht="12.75">
      <c r="A29" s="23">
        <v>18</v>
      </c>
      <c r="B29" s="24">
        <v>42.8</v>
      </c>
      <c r="C29" s="19">
        <v>42.82</v>
      </c>
      <c r="D29" s="19">
        <v>-8.48</v>
      </c>
      <c r="E29" s="19">
        <v>0.355</v>
      </c>
      <c r="F29" s="58">
        <v>0.44</v>
      </c>
      <c r="G29" s="33"/>
    </row>
    <row r="30" spans="1:5" ht="12.75">
      <c r="A30" s="21"/>
      <c r="B30" s="21"/>
      <c r="C30" s="21"/>
      <c r="D30" s="21"/>
      <c r="E30" s="21"/>
    </row>
    <row r="31" spans="1:5" ht="12.75">
      <c r="A31" s="22"/>
      <c r="B31" s="22"/>
      <c r="C31" s="22"/>
      <c r="D31" s="22"/>
      <c r="E31" s="22"/>
    </row>
    <row r="32" spans="3:4" ht="12.75">
      <c r="C32" s="55" t="s">
        <v>62</v>
      </c>
      <c r="D32" s="9">
        <f>-SUM(D12:D31)</f>
        <v>226.01999999999998</v>
      </c>
    </row>
    <row r="33" spans="3:4" ht="12.75">
      <c r="C33" s="57" t="s">
        <v>63</v>
      </c>
      <c r="D33" s="56">
        <f>PRODUCT(D32,1/18)</f>
        <v>12.556666666666665</v>
      </c>
    </row>
    <row r="34" ht="12.75">
      <c r="E34" s="1">
        <f>SUM(E7:E33)</f>
        <v>6.579999999999998</v>
      </c>
    </row>
    <row r="35" ht="12.75">
      <c r="E35" s="1">
        <f>PRODUCT(E34,1/20)</f>
        <v>0.32899999999999996</v>
      </c>
    </row>
  </sheetData>
  <mergeCells count="1">
    <mergeCell ref="A1:E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3"/>
  <sheetViews>
    <sheetView workbookViewId="0" topLeftCell="A1">
      <selection activeCell="B31" sqref="B31:J32"/>
    </sheetView>
  </sheetViews>
  <sheetFormatPr defaultColWidth="9.140625" defaultRowHeight="12.75"/>
  <cols>
    <col min="2" max="2" width="11.28125" style="1" customWidth="1"/>
    <col min="3" max="8" width="9.140625" style="1" customWidth="1"/>
    <col min="9" max="9" width="19.28125" style="32" customWidth="1"/>
    <col min="10" max="10" width="17.00390625" style="1" customWidth="1"/>
  </cols>
  <sheetData>
    <row r="1" spans="2:10" ht="13.5" thickBot="1">
      <c r="B1" s="11"/>
      <c r="C1" s="138" t="s">
        <v>48</v>
      </c>
      <c r="D1" s="139"/>
      <c r="E1" s="139"/>
      <c r="F1" s="139"/>
      <c r="G1" s="139"/>
      <c r="H1" s="139"/>
      <c r="I1" s="140"/>
      <c r="J1" s="14"/>
    </row>
    <row r="2" spans="2:10" ht="13.5" thickBot="1">
      <c r="B2" s="26" t="s">
        <v>49</v>
      </c>
      <c r="C2" s="27" t="s">
        <v>51</v>
      </c>
      <c r="D2" s="28" t="s">
        <v>52</v>
      </c>
      <c r="E2" s="29" t="s">
        <v>53</v>
      </c>
      <c r="F2" s="29" t="s">
        <v>54</v>
      </c>
      <c r="G2" s="29" t="s">
        <v>55</v>
      </c>
      <c r="H2" s="39" t="s">
        <v>56</v>
      </c>
      <c r="I2" s="40" t="s">
        <v>58</v>
      </c>
      <c r="J2" s="12"/>
    </row>
    <row r="3" spans="2:10" ht="12.75">
      <c r="B3" s="31"/>
      <c r="C3" s="21"/>
      <c r="D3" s="31"/>
      <c r="E3" s="21"/>
      <c r="F3" s="21"/>
      <c r="G3" s="21"/>
      <c r="H3" s="31"/>
      <c r="I3" s="41"/>
      <c r="J3" s="12"/>
    </row>
    <row r="4" spans="2:10" ht="12.75">
      <c r="B4" s="20" t="s">
        <v>50</v>
      </c>
      <c r="C4" s="13"/>
      <c r="D4" s="11"/>
      <c r="E4" s="13"/>
      <c r="F4" s="13"/>
      <c r="G4" s="13"/>
      <c r="H4" s="11"/>
      <c r="I4" s="42"/>
      <c r="J4" s="49" t="s">
        <v>59</v>
      </c>
    </row>
    <row r="5" spans="2:10" ht="12.75">
      <c r="B5" s="10"/>
      <c r="C5" s="19"/>
      <c r="D5" s="10"/>
      <c r="E5" s="19"/>
      <c r="F5" s="19"/>
      <c r="G5" s="19"/>
      <c r="H5" s="10"/>
      <c r="I5" s="43"/>
      <c r="J5" s="36" t="s">
        <v>60</v>
      </c>
    </row>
    <row r="6" spans="2:10" ht="12.75">
      <c r="B6" s="45">
        <v>1</v>
      </c>
      <c r="C6" s="45">
        <v>0.94</v>
      </c>
      <c r="D6" s="45">
        <v>0.95</v>
      </c>
      <c r="E6" s="45">
        <v>0.95</v>
      </c>
      <c r="F6" s="45">
        <v>0.94</v>
      </c>
      <c r="G6" s="45">
        <v>0.95</v>
      </c>
      <c r="H6" s="46">
        <v>0.935</v>
      </c>
      <c r="I6" s="47">
        <f>PRODUCT(C6+D6+E6+F6+G6+H6,1/6)</f>
        <v>0.9441666666666665</v>
      </c>
      <c r="J6" s="50">
        <v>1</v>
      </c>
    </row>
    <row r="7" spans="2:10" ht="12.75">
      <c r="B7" s="45">
        <v>2</v>
      </c>
      <c r="C7" s="45">
        <v>0.94</v>
      </c>
      <c r="D7" s="45">
        <v>0.955</v>
      </c>
      <c r="E7" s="45">
        <v>0.95</v>
      </c>
      <c r="F7" s="45">
        <v>0.945</v>
      </c>
      <c r="G7" s="45">
        <v>0.95</v>
      </c>
      <c r="H7" s="46">
        <v>0.94</v>
      </c>
      <c r="I7" s="47">
        <f aca="true" t="shared" si="0" ref="I7:I28">PRODUCT(C7+D7+E7+F7+G7+H7,1/6)</f>
        <v>0.9466666666666665</v>
      </c>
      <c r="J7" s="50">
        <v>1</v>
      </c>
    </row>
    <row r="8" spans="2:10" ht="12.75">
      <c r="B8" s="30"/>
      <c r="C8" s="22"/>
      <c r="D8" s="30"/>
      <c r="E8" s="22"/>
      <c r="F8" s="22"/>
      <c r="G8" s="22"/>
      <c r="H8" s="30"/>
      <c r="I8" s="41"/>
      <c r="J8" s="12"/>
    </row>
    <row r="9" spans="2:10" ht="12.75">
      <c r="B9" s="20" t="s">
        <v>41</v>
      </c>
      <c r="C9" s="19"/>
      <c r="D9" s="10"/>
      <c r="E9" s="19"/>
      <c r="F9" s="19"/>
      <c r="G9" s="19"/>
      <c r="H9" s="10"/>
      <c r="I9" s="43"/>
      <c r="J9" s="49" t="s">
        <v>59</v>
      </c>
    </row>
    <row r="10" spans="2:10" ht="12.75">
      <c r="B10" s="10"/>
      <c r="C10" s="19"/>
      <c r="D10" s="10"/>
      <c r="E10" s="19"/>
      <c r="F10" s="19"/>
      <c r="G10" s="19"/>
      <c r="H10" s="10"/>
      <c r="I10" s="43"/>
      <c r="J10" s="51" t="s">
        <v>60</v>
      </c>
    </row>
    <row r="11" spans="2:10" ht="12.75">
      <c r="B11" s="45">
        <v>1</v>
      </c>
      <c r="C11" s="45">
        <v>0.945</v>
      </c>
      <c r="D11" s="45">
        <v>0.94</v>
      </c>
      <c r="E11" s="45">
        <v>0.94</v>
      </c>
      <c r="F11" s="45">
        <v>0.95</v>
      </c>
      <c r="G11" s="45">
        <v>0.94</v>
      </c>
      <c r="H11" s="46">
        <v>0.935</v>
      </c>
      <c r="I11" s="47">
        <f t="shared" si="0"/>
        <v>0.9416666666666667</v>
      </c>
      <c r="J11" s="50">
        <v>1</v>
      </c>
    </row>
    <row r="12" spans="2:10" ht="12.75">
      <c r="B12" s="45">
        <v>2</v>
      </c>
      <c r="C12" s="45">
        <v>0.93</v>
      </c>
      <c r="D12" s="45">
        <v>0.945</v>
      </c>
      <c r="E12" s="45">
        <v>0.94</v>
      </c>
      <c r="F12" s="45">
        <v>0.935</v>
      </c>
      <c r="G12" s="45">
        <v>0.94</v>
      </c>
      <c r="H12" s="46">
        <v>0.93</v>
      </c>
      <c r="I12" s="47">
        <f t="shared" si="0"/>
        <v>0.9366666666666665</v>
      </c>
      <c r="J12" s="50">
        <v>1</v>
      </c>
    </row>
    <row r="13" spans="2:10" ht="12.75">
      <c r="B13" s="45">
        <v>3</v>
      </c>
      <c r="C13" s="45">
        <v>0.945</v>
      </c>
      <c r="D13" s="45">
        <v>0.945</v>
      </c>
      <c r="E13" s="45">
        <v>0.94</v>
      </c>
      <c r="F13" s="45">
        <v>0.94</v>
      </c>
      <c r="G13" s="45">
        <v>0.945</v>
      </c>
      <c r="H13" s="46">
        <v>0.93</v>
      </c>
      <c r="I13" s="47">
        <f t="shared" si="0"/>
        <v>0.9408333333333332</v>
      </c>
      <c r="J13" s="50">
        <v>1</v>
      </c>
    </row>
    <row r="14" spans="2:15" ht="12.75">
      <c r="B14" s="45">
        <v>4</v>
      </c>
      <c r="C14" s="45">
        <v>0.95</v>
      </c>
      <c r="D14" s="45">
        <v>0.95</v>
      </c>
      <c r="E14" s="45">
        <v>0.94</v>
      </c>
      <c r="F14" s="45">
        <v>0.925</v>
      </c>
      <c r="G14" s="45">
        <v>0.94</v>
      </c>
      <c r="H14" s="46">
        <v>0.94</v>
      </c>
      <c r="I14" s="47">
        <f t="shared" si="0"/>
        <v>0.9408333333333332</v>
      </c>
      <c r="J14" s="50">
        <v>1</v>
      </c>
      <c r="O14" s="33"/>
    </row>
    <row r="15" spans="2:10" ht="12.75">
      <c r="B15" s="45">
        <v>5</v>
      </c>
      <c r="C15" s="45">
        <v>0.94</v>
      </c>
      <c r="D15" s="45">
        <v>0.95</v>
      </c>
      <c r="E15" s="45">
        <v>0.945</v>
      </c>
      <c r="F15" s="45">
        <v>0.945</v>
      </c>
      <c r="G15" s="45">
        <v>0.945</v>
      </c>
      <c r="H15" s="46">
        <v>0.94</v>
      </c>
      <c r="I15" s="47">
        <f t="shared" si="0"/>
        <v>0.9441666666666665</v>
      </c>
      <c r="J15" s="50">
        <v>1</v>
      </c>
    </row>
    <row r="16" spans="2:10" ht="12.75">
      <c r="B16" s="45">
        <v>6</v>
      </c>
      <c r="C16" s="45">
        <v>0.94</v>
      </c>
      <c r="D16" s="45">
        <v>0.95</v>
      </c>
      <c r="E16" s="45">
        <v>0.945</v>
      </c>
      <c r="F16" s="45">
        <v>0.95</v>
      </c>
      <c r="G16" s="45">
        <v>0.94</v>
      </c>
      <c r="H16" s="46">
        <v>0.945</v>
      </c>
      <c r="I16" s="47">
        <f t="shared" si="0"/>
        <v>0.945</v>
      </c>
      <c r="J16" s="50">
        <v>1</v>
      </c>
    </row>
    <row r="17" spans="2:10" ht="12.75">
      <c r="B17" s="45">
        <v>7</v>
      </c>
      <c r="C17" s="45">
        <v>0.945</v>
      </c>
      <c r="D17" s="45">
        <v>0.94</v>
      </c>
      <c r="E17" s="45">
        <v>0.945</v>
      </c>
      <c r="F17" s="45">
        <v>0.955</v>
      </c>
      <c r="G17" s="45">
        <v>0.95</v>
      </c>
      <c r="H17" s="46">
        <v>0.945</v>
      </c>
      <c r="I17" s="47">
        <f t="shared" si="0"/>
        <v>0.9466666666666665</v>
      </c>
      <c r="J17" s="50">
        <v>1</v>
      </c>
    </row>
    <row r="18" spans="2:10" ht="12.75">
      <c r="B18" s="45">
        <v>8</v>
      </c>
      <c r="C18" s="45">
        <v>0.955</v>
      </c>
      <c r="D18" s="45">
        <v>0.95</v>
      </c>
      <c r="E18" s="45">
        <v>0.945</v>
      </c>
      <c r="F18" s="45">
        <v>0.94</v>
      </c>
      <c r="G18" s="45">
        <v>0.95</v>
      </c>
      <c r="H18" s="46">
        <v>0.945</v>
      </c>
      <c r="I18" s="47">
        <f t="shared" si="0"/>
        <v>0.9474999999999999</v>
      </c>
      <c r="J18" s="50">
        <v>1</v>
      </c>
    </row>
    <row r="19" spans="2:10" ht="12.75">
      <c r="B19" s="45">
        <v>9</v>
      </c>
      <c r="C19" s="45">
        <v>0.93</v>
      </c>
      <c r="D19" s="45">
        <v>0.935</v>
      </c>
      <c r="E19" s="45">
        <v>0.945</v>
      </c>
      <c r="F19" s="45">
        <v>0.945</v>
      </c>
      <c r="G19" s="45">
        <v>0.95</v>
      </c>
      <c r="H19" s="46">
        <v>0.945</v>
      </c>
      <c r="I19" s="47">
        <f t="shared" si="0"/>
        <v>0.9416666666666667</v>
      </c>
      <c r="J19" s="50">
        <v>1</v>
      </c>
    </row>
    <row r="20" spans="2:10" ht="12.75">
      <c r="B20" s="45">
        <v>10</v>
      </c>
      <c r="C20" s="45">
        <v>0.94</v>
      </c>
      <c r="D20" s="45">
        <v>0.94</v>
      </c>
      <c r="E20" s="45">
        <v>0.94</v>
      </c>
      <c r="F20" s="45">
        <v>0.945</v>
      </c>
      <c r="G20" s="45">
        <v>0.945</v>
      </c>
      <c r="H20" s="46">
        <v>0.95</v>
      </c>
      <c r="I20" s="47">
        <f t="shared" si="0"/>
        <v>0.9433333333333334</v>
      </c>
      <c r="J20" s="50">
        <v>1</v>
      </c>
    </row>
    <row r="21" spans="2:10" ht="12.75">
      <c r="B21" s="45">
        <v>11</v>
      </c>
      <c r="C21" s="45">
        <v>0.95</v>
      </c>
      <c r="D21" s="45">
        <v>0.955</v>
      </c>
      <c r="E21" s="45">
        <v>0.945</v>
      </c>
      <c r="F21" s="45">
        <v>0.95</v>
      </c>
      <c r="G21" s="45">
        <v>0.945</v>
      </c>
      <c r="H21" s="46">
        <v>0.94</v>
      </c>
      <c r="I21" s="47">
        <f t="shared" si="0"/>
        <v>0.9475</v>
      </c>
      <c r="J21" s="50">
        <v>1</v>
      </c>
    </row>
    <row r="22" spans="2:10" ht="12.75">
      <c r="B22" s="45">
        <v>12</v>
      </c>
      <c r="C22" s="45">
        <v>0.95</v>
      </c>
      <c r="D22" s="45">
        <v>0.95</v>
      </c>
      <c r="E22" s="45">
        <v>0.945</v>
      </c>
      <c r="F22" s="45">
        <v>0.945</v>
      </c>
      <c r="G22" s="45">
        <v>0.955</v>
      </c>
      <c r="H22" s="46">
        <v>0.94</v>
      </c>
      <c r="I22" s="47">
        <f t="shared" si="0"/>
        <v>0.9474999999999998</v>
      </c>
      <c r="J22" s="50">
        <v>1</v>
      </c>
    </row>
    <row r="23" spans="2:10" ht="12.75">
      <c r="B23" s="45">
        <v>13</v>
      </c>
      <c r="C23" s="45">
        <v>0.94</v>
      </c>
      <c r="D23" s="45">
        <v>0.95</v>
      </c>
      <c r="E23" s="45">
        <v>0.94</v>
      </c>
      <c r="F23" s="45">
        <v>0.95</v>
      </c>
      <c r="G23" s="45">
        <v>0.95</v>
      </c>
      <c r="H23" s="46">
        <v>0.955</v>
      </c>
      <c r="I23" s="47">
        <f t="shared" si="0"/>
        <v>0.9475</v>
      </c>
      <c r="J23" s="50">
        <v>1</v>
      </c>
    </row>
    <row r="24" spans="2:10" ht="12.75">
      <c r="B24" s="45">
        <v>14</v>
      </c>
      <c r="C24" s="45">
        <v>0.94</v>
      </c>
      <c r="D24" s="45">
        <v>0.95</v>
      </c>
      <c r="E24" s="45">
        <v>0.95</v>
      </c>
      <c r="F24" s="45">
        <v>0.945</v>
      </c>
      <c r="G24" s="45">
        <v>0.95</v>
      </c>
      <c r="H24" s="46">
        <v>0.95</v>
      </c>
      <c r="I24" s="47">
        <f t="shared" si="0"/>
        <v>0.9474999999999999</v>
      </c>
      <c r="J24" s="50">
        <v>1</v>
      </c>
    </row>
    <row r="25" spans="2:10" ht="12.75">
      <c r="B25" s="45">
        <v>15</v>
      </c>
      <c r="C25" s="45">
        <v>0.95</v>
      </c>
      <c r="D25" s="45">
        <v>0.95</v>
      </c>
      <c r="E25" s="45">
        <v>0.955</v>
      </c>
      <c r="F25" s="45">
        <v>0.945</v>
      </c>
      <c r="G25" s="45">
        <v>0.945</v>
      </c>
      <c r="H25" s="46">
        <v>0.955</v>
      </c>
      <c r="I25" s="47">
        <f t="shared" si="0"/>
        <v>0.95</v>
      </c>
      <c r="J25" s="50">
        <v>1</v>
      </c>
    </row>
    <row r="26" spans="2:10" ht="12.75">
      <c r="B26" s="45">
        <v>16</v>
      </c>
      <c r="C26" s="45">
        <v>0.935</v>
      </c>
      <c r="D26" s="45">
        <v>0.955</v>
      </c>
      <c r="E26" s="45">
        <v>0.95</v>
      </c>
      <c r="F26" s="45">
        <v>0.945</v>
      </c>
      <c r="G26" s="45">
        <v>0.955</v>
      </c>
      <c r="H26" s="46">
        <v>0.945</v>
      </c>
      <c r="I26" s="47">
        <f t="shared" si="0"/>
        <v>0.9474999999999999</v>
      </c>
      <c r="J26" s="50">
        <v>1</v>
      </c>
    </row>
    <row r="27" spans="2:10" ht="12.75">
      <c r="B27" s="45">
        <v>17</v>
      </c>
      <c r="C27" s="45">
        <v>0.94</v>
      </c>
      <c r="D27" s="45">
        <v>0.955</v>
      </c>
      <c r="E27" s="45">
        <v>0.955</v>
      </c>
      <c r="F27" s="45">
        <v>0.955</v>
      </c>
      <c r="G27" s="45">
        <v>0.95</v>
      </c>
      <c r="H27" s="46">
        <v>0.955</v>
      </c>
      <c r="I27" s="47">
        <f t="shared" si="0"/>
        <v>0.9516666666666667</v>
      </c>
      <c r="J27" s="50">
        <v>1</v>
      </c>
    </row>
    <row r="28" spans="2:10" ht="12.75">
      <c r="B28" s="45">
        <v>18</v>
      </c>
      <c r="C28" s="45">
        <v>0.94</v>
      </c>
      <c r="D28" s="45">
        <v>0.95</v>
      </c>
      <c r="E28" s="45">
        <v>0.945</v>
      </c>
      <c r="F28" s="45">
        <v>0.94</v>
      </c>
      <c r="G28" s="45">
        <v>0.95</v>
      </c>
      <c r="H28" s="46">
        <v>0.945</v>
      </c>
      <c r="I28" s="47">
        <f t="shared" si="0"/>
        <v>0.945</v>
      </c>
      <c r="J28" s="50">
        <v>1</v>
      </c>
    </row>
    <row r="29" spans="2:10" ht="13.5" thickBot="1">
      <c r="B29" s="31"/>
      <c r="C29" s="22"/>
      <c r="D29" s="30"/>
      <c r="E29" s="22"/>
      <c r="F29" s="22"/>
      <c r="G29" s="22"/>
      <c r="H29" s="30"/>
      <c r="I29" s="44"/>
      <c r="J29" s="52"/>
    </row>
    <row r="30" spans="2:10" ht="13.5" thickBot="1">
      <c r="B30" s="10"/>
      <c r="C30" s="18"/>
      <c r="D30" s="18"/>
      <c r="E30" s="18"/>
      <c r="F30" s="18"/>
      <c r="G30" s="18"/>
      <c r="H30" s="18"/>
      <c r="I30" s="35"/>
      <c r="J30" s="12"/>
    </row>
    <row r="31" spans="2:10" ht="12.75" customHeight="1">
      <c r="B31" s="141" t="s">
        <v>57</v>
      </c>
      <c r="C31" s="112"/>
      <c r="D31" s="112"/>
      <c r="E31" s="112"/>
      <c r="F31" s="112"/>
      <c r="G31" s="112"/>
      <c r="H31" s="112"/>
      <c r="I31" s="112"/>
      <c r="J31" s="113"/>
    </row>
    <row r="32" spans="2:10" ht="13.5" thickBot="1">
      <c r="B32" s="142"/>
      <c r="C32" s="143"/>
      <c r="D32" s="143"/>
      <c r="E32" s="143"/>
      <c r="F32" s="143"/>
      <c r="G32" s="143"/>
      <c r="H32" s="143"/>
      <c r="I32" s="143"/>
      <c r="J32" s="144"/>
    </row>
    <row r="33" spans="2:10" ht="12.75">
      <c r="B33" s="17"/>
      <c r="C33" s="37"/>
      <c r="D33" s="37"/>
      <c r="E33" s="37"/>
      <c r="F33" s="37"/>
      <c r="G33" s="37"/>
      <c r="H33" s="37"/>
      <c r="I33" s="38"/>
      <c r="J33" s="16"/>
    </row>
  </sheetData>
  <mergeCells count="2">
    <mergeCell ref="C1:I1"/>
    <mergeCell ref="B31:J3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6" sqref="G16"/>
    </sheetView>
  </sheetViews>
  <sheetFormatPr defaultColWidth="9.140625" defaultRowHeight="12.75"/>
  <cols>
    <col min="1" max="1" width="23.00390625" style="0" customWidth="1"/>
    <col min="2" max="2" width="26.421875" style="0" customWidth="1"/>
    <col min="3" max="3" width="22.7109375" style="0" customWidth="1"/>
    <col min="4" max="4" width="24.140625" style="0" customWidth="1"/>
    <col min="5" max="5" width="21.7109375" style="0" customWidth="1"/>
  </cols>
  <sheetData>
    <row r="1" spans="1:5" ht="12.75">
      <c r="A1" s="132" t="s">
        <v>77</v>
      </c>
      <c r="B1" s="133"/>
      <c r="C1" s="133"/>
      <c r="D1" s="133"/>
      <c r="E1" s="134"/>
    </row>
    <row r="2" spans="1:5" ht="13.5" thickBot="1">
      <c r="A2" s="135"/>
      <c r="B2" s="136"/>
      <c r="C2" s="136"/>
      <c r="D2" s="136"/>
      <c r="E2" s="137"/>
    </row>
    <row r="3" spans="1:5" ht="12.75">
      <c r="A3" s="24" t="s">
        <v>46</v>
      </c>
      <c r="B3" s="53" t="s">
        <v>61</v>
      </c>
      <c r="C3" s="54" t="s">
        <v>64</v>
      </c>
      <c r="D3" s="54" t="s">
        <v>43</v>
      </c>
      <c r="E3" s="54" t="s">
        <v>44</v>
      </c>
    </row>
    <row r="4" spans="1:5" ht="13.5" thickBot="1">
      <c r="A4" s="19"/>
      <c r="B4" s="48" t="s">
        <v>42</v>
      </c>
      <c r="C4" s="48" t="s">
        <v>42</v>
      </c>
      <c r="D4" s="48" t="s">
        <v>42</v>
      </c>
      <c r="E4" s="48" t="s">
        <v>45</v>
      </c>
    </row>
    <row r="5" spans="1:5" ht="13.5" thickBot="1">
      <c r="A5" s="111" t="s">
        <v>41</v>
      </c>
      <c r="B5" s="110"/>
      <c r="C5" s="19"/>
      <c r="D5" s="19"/>
      <c r="E5" s="19"/>
    </row>
    <row r="6" spans="1:5" ht="12.75">
      <c r="A6" s="19"/>
      <c r="B6" s="19"/>
      <c r="C6" s="19"/>
      <c r="D6" s="19"/>
      <c r="E6" s="19"/>
    </row>
    <row r="7" spans="1:5" ht="12.75">
      <c r="A7" s="23">
        <v>1</v>
      </c>
      <c r="B7" s="24">
        <v>69.7</v>
      </c>
      <c r="C7" s="19">
        <v>66.7</v>
      </c>
      <c r="D7" s="19">
        <f>SUM(B7,-4.61)</f>
        <v>65.09</v>
      </c>
      <c r="E7" s="19">
        <v>470</v>
      </c>
    </row>
    <row r="8" spans="1:5" ht="12.75">
      <c r="A8" s="23">
        <v>2</v>
      </c>
      <c r="B8" s="24">
        <v>69.7</v>
      </c>
      <c r="C8" s="19">
        <v>64.99</v>
      </c>
      <c r="D8" s="19">
        <f>SUM(C8-2.28)</f>
        <v>62.709999999999994</v>
      </c>
      <c r="E8" s="19">
        <v>455</v>
      </c>
    </row>
    <row r="9" spans="1:5" ht="12.75">
      <c r="A9" s="23">
        <v>3</v>
      </c>
      <c r="B9" s="24">
        <v>69.7</v>
      </c>
      <c r="C9" s="19">
        <v>66.7</v>
      </c>
      <c r="D9" s="19">
        <f>SUM(B9,-3.95)</f>
        <v>65.75</v>
      </c>
      <c r="E9" s="19">
        <v>465</v>
      </c>
    </row>
    <row r="10" spans="1:5" ht="12.75">
      <c r="A10" s="23">
        <v>4</v>
      </c>
      <c r="B10" s="24">
        <v>69.7</v>
      </c>
      <c r="C10" s="19"/>
      <c r="D10" s="19"/>
      <c r="E10" s="19"/>
    </row>
    <row r="11" spans="1:5" ht="12.75">
      <c r="A11" s="23">
        <v>5</v>
      </c>
      <c r="B11" s="24">
        <v>69.7</v>
      </c>
      <c r="C11" s="19">
        <v>67.63</v>
      </c>
      <c r="D11" s="19">
        <f>SUM(B11,-5.34)</f>
        <v>64.36</v>
      </c>
      <c r="E11" s="19">
        <v>475</v>
      </c>
    </row>
    <row r="12" spans="1:5" ht="12.75">
      <c r="A12" s="23">
        <v>6</v>
      </c>
      <c r="B12" s="24">
        <v>69.7</v>
      </c>
      <c r="C12" s="19"/>
      <c r="D12" s="19"/>
      <c r="E12" s="19"/>
    </row>
    <row r="13" spans="1:5" ht="12.75">
      <c r="A13" s="23">
        <v>7</v>
      </c>
      <c r="B13" s="24">
        <v>69.7</v>
      </c>
      <c r="C13" s="19">
        <v>67.71</v>
      </c>
      <c r="D13" s="19">
        <f>SUM(B13,-5.87)</f>
        <v>63.830000000000005</v>
      </c>
      <c r="E13" s="19">
        <v>480</v>
      </c>
    </row>
    <row r="14" spans="1:5" ht="12.75">
      <c r="A14" s="23">
        <v>8</v>
      </c>
      <c r="B14" s="24">
        <v>69.7</v>
      </c>
      <c r="C14" s="19"/>
      <c r="D14" s="19"/>
      <c r="E14" s="19"/>
    </row>
    <row r="15" spans="1:5" ht="12.75">
      <c r="A15" s="23">
        <v>9</v>
      </c>
      <c r="B15" s="24">
        <v>69.7</v>
      </c>
      <c r="C15" s="19">
        <v>67.86</v>
      </c>
      <c r="D15" s="19">
        <f>SUM(B15,-5.71)</f>
        <v>63.99</v>
      </c>
      <c r="E15" s="19">
        <v>477</v>
      </c>
    </row>
    <row r="16" spans="1:5" ht="12.75">
      <c r="A16" s="23">
        <v>10</v>
      </c>
      <c r="B16" s="24">
        <v>69.7</v>
      </c>
      <c r="C16" s="19"/>
      <c r="D16" s="19"/>
      <c r="E16" s="19"/>
    </row>
    <row r="17" spans="1:5" ht="12.75">
      <c r="A17" s="23">
        <v>11</v>
      </c>
      <c r="B17" s="24">
        <v>69.7</v>
      </c>
      <c r="C17" s="19">
        <v>66.84</v>
      </c>
      <c r="D17" s="19">
        <f>SUM(B17,-4.55)</f>
        <v>65.15</v>
      </c>
      <c r="E17" s="19">
        <v>472</v>
      </c>
    </row>
    <row r="18" spans="1:5" ht="12.75">
      <c r="A18" s="23">
        <v>12</v>
      </c>
      <c r="B18" s="24">
        <v>69.7</v>
      </c>
      <c r="C18" s="19"/>
      <c r="D18" s="19"/>
      <c r="E18" s="19"/>
    </row>
    <row r="19" spans="1:5" ht="12.75">
      <c r="A19" s="23">
        <v>13</v>
      </c>
      <c r="B19" s="24">
        <v>69.7</v>
      </c>
      <c r="C19" s="19">
        <v>67.34</v>
      </c>
      <c r="D19" s="19">
        <f>SUM(B19,-4.5)</f>
        <v>65.2</v>
      </c>
      <c r="E19" s="19">
        <v>470</v>
      </c>
    </row>
    <row r="20" spans="1:5" ht="12.75">
      <c r="A20" s="23">
        <v>14</v>
      </c>
      <c r="B20" s="24">
        <v>69.7</v>
      </c>
      <c r="C20" s="19"/>
      <c r="D20" s="19"/>
      <c r="E20" s="19"/>
    </row>
    <row r="21" spans="1:5" ht="12.75">
      <c r="A21" s="23">
        <v>15</v>
      </c>
      <c r="B21" s="24">
        <v>69.7</v>
      </c>
      <c r="C21" s="19">
        <v>68.56</v>
      </c>
      <c r="D21" s="19">
        <f>SUM(B21,-6.02)</f>
        <v>63.68000000000001</v>
      </c>
      <c r="E21" s="19">
        <v>480</v>
      </c>
    </row>
    <row r="22" spans="1:5" ht="12.75">
      <c r="A22" s="23">
        <v>16</v>
      </c>
      <c r="B22" s="24">
        <v>69.7</v>
      </c>
      <c r="C22" s="19"/>
      <c r="D22" s="19"/>
      <c r="E22" s="19"/>
    </row>
    <row r="23" spans="1:5" ht="12.75">
      <c r="A23" s="23">
        <v>17</v>
      </c>
      <c r="B23" s="24">
        <v>69.7</v>
      </c>
      <c r="C23" s="19">
        <v>68.11</v>
      </c>
      <c r="D23" s="19">
        <f>SUM(B23,-5.42)</f>
        <v>64.28</v>
      </c>
      <c r="E23" s="19">
        <v>476</v>
      </c>
    </row>
    <row r="24" spans="1:5" ht="12.75">
      <c r="A24" s="23">
        <v>18</v>
      </c>
      <c r="B24" s="24">
        <v>69.7</v>
      </c>
      <c r="C24" s="19"/>
      <c r="D24" s="19"/>
      <c r="E24" s="19"/>
    </row>
    <row r="25" spans="1:5" ht="12.75">
      <c r="A25" s="21"/>
      <c r="B25" s="21"/>
      <c r="C25" s="21"/>
      <c r="D25" s="21"/>
      <c r="E25" s="21"/>
    </row>
    <row r="26" spans="1:5" ht="12.75">
      <c r="A26" s="22"/>
      <c r="B26" s="22"/>
      <c r="C26" s="22"/>
      <c r="D26" s="22"/>
      <c r="E26" s="22"/>
    </row>
  </sheetData>
  <mergeCells count="1">
    <mergeCell ref="A1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31" sqref="I31"/>
    </sheetView>
  </sheetViews>
  <sheetFormatPr defaultColWidth="9.140625" defaultRowHeight="12.75"/>
  <cols>
    <col min="1" max="1" width="11.8515625" style="0" customWidth="1"/>
    <col min="9" max="9" width="19.140625" style="0" customWidth="1"/>
  </cols>
  <sheetData>
    <row r="1" spans="1:8" ht="13.5" thickBot="1">
      <c r="A1" s="11"/>
      <c r="B1" s="138" t="s">
        <v>48</v>
      </c>
      <c r="C1" s="139"/>
      <c r="D1" s="139"/>
      <c r="E1" s="139"/>
      <c r="F1" s="139"/>
      <c r="G1" s="139"/>
      <c r="H1" s="140"/>
    </row>
    <row r="2" spans="1:8" ht="13.5" thickBot="1">
      <c r="A2" s="26" t="s">
        <v>49</v>
      </c>
      <c r="B2" s="27" t="s">
        <v>51</v>
      </c>
      <c r="C2" s="28" t="s">
        <v>52</v>
      </c>
      <c r="D2" s="29" t="s">
        <v>53</v>
      </c>
      <c r="E2" s="29" t="s">
        <v>54</v>
      </c>
      <c r="F2" s="29" t="s">
        <v>55</v>
      </c>
      <c r="G2" s="39" t="s">
        <v>56</v>
      </c>
      <c r="H2" s="40" t="s">
        <v>58</v>
      </c>
    </row>
    <row r="3" spans="1:8" ht="12.75">
      <c r="A3" s="31"/>
      <c r="B3" s="21"/>
      <c r="C3" s="31"/>
      <c r="D3" s="21"/>
      <c r="E3" s="21"/>
      <c r="F3" s="21"/>
      <c r="G3" s="31"/>
      <c r="H3" s="41"/>
    </row>
    <row r="4" spans="1:8" ht="12.75">
      <c r="A4" s="30"/>
      <c r="B4" s="22"/>
      <c r="C4" s="30"/>
      <c r="D4" s="22"/>
      <c r="E4" s="22"/>
      <c r="F4" s="22"/>
      <c r="G4" s="30"/>
      <c r="H4" s="41"/>
    </row>
    <row r="5" spans="1:9" ht="12.75">
      <c r="A5" s="20" t="s">
        <v>41</v>
      </c>
      <c r="B5" s="19"/>
      <c r="C5" s="10"/>
      <c r="D5" s="19"/>
      <c r="E5" s="19"/>
      <c r="F5" s="19"/>
      <c r="G5" s="10"/>
      <c r="H5" s="43"/>
      <c r="I5" s="114" t="s">
        <v>59</v>
      </c>
    </row>
    <row r="6" spans="1:8" ht="12.75">
      <c r="A6" s="10"/>
      <c r="B6" s="19"/>
      <c r="C6" s="10"/>
      <c r="D6" s="19"/>
      <c r="E6" s="19"/>
      <c r="F6" s="19"/>
      <c r="G6" s="10"/>
      <c r="H6" s="43"/>
    </row>
    <row r="7" spans="1:9" ht="12.75">
      <c r="A7" s="45">
        <v>1</v>
      </c>
      <c r="B7" s="45">
        <v>0.852</v>
      </c>
      <c r="C7" s="45">
        <v>0.852</v>
      </c>
      <c r="D7" s="45">
        <v>0.851</v>
      </c>
      <c r="E7" s="45">
        <v>0.851</v>
      </c>
      <c r="F7" s="45">
        <v>0.85</v>
      </c>
      <c r="G7" s="46">
        <v>0.85</v>
      </c>
      <c r="H7" s="47">
        <f>PRODUCT(B7+C7+D7+E7+F7+G7,1/6)</f>
        <v>0.8509999999999998</v>
      </c>
      <c r="I7" s="115">
        <v>0.85</v>
      </c>
    </row>
    <row r="8" spans="1:9" ht="12.75">
      <c r="A8" s="45">
        <v>2</v>
      </c>
      <c r="B8" s="45"/>
      <c r="C8" s="45"/>
      <c r="D8" s="45"/>
      <c r="E8" s="45"/>
      <c r="F8" s="45"/>
      <c r="G8" s="46"/>
      <c r="H8" s="47"/>
      <c r="I8" s="115">
        <v>0.85</v>
      </c>
    </row>
    <row r="9" spans="1:9" ht="12.75">
      <c r="A9" s="45">
        <v>3</v>
      </c>
      <c r="B9" s="45">
        <v>0.85</v>
      </c>
      <c r="C9" s="45">
        <v>0.85</v>
      </c>
      <c r="D9" s="45">
        <v>0.85</v>
      </c>
      <c r="E9" s="45">
        <v>0.85</v>
      </c>
      <c r="F9" s="45">
        <v>0.851</v>
      </c>
      <c r="G9" s="46">
        <v>0.85</v>
      </c>
      <c r="H9" s="47">
        <f aca="true" t="shared" si="0" ref="H8:H24">PRODUCT(B9+C9+D9+E9+F9+G9,1/6)</f>
        <v>0.8501666666666665</v>
      </c>
      <c r="I9" s="115">
        <v>0.85</v>
      </c>
    </row>
    <row r="10" spans="1:9" ht="12.75">
      <c r="A10" s="45">
        <v>4</v>
      </c>
      <c r="B10" s="45"/>
      <c r="C10" s="45"/>
      <c r="D10" s="45"/>
      <c r="E10" s="45"/>
      <c r="F10" s="45"/>
      <c r="G10" s="46"/>
      <c r="H10" s="47"/>
      <c r="I10" s="115">
        <v>0.85</v>
      </c>
    </row>
    <row r="11" spans="1:9" ht="12.75">
      <c r="A11" s="45">
        <v>5</v>
      </c>
      <c r="B11" s="45">
        <v>0.851</v>
      </c>
      <c r="C11" s="45">
        <v>0.851</v>
      </c>
      <c r="D11" s="45">
        <v>0.85</v>
      </c>
      <c r="E11" s="45">
        <v>0.85</v>
      </c>
      <c r="F11" s="45">
        <v>0.851</v>
      </c>
      <c r="G11" s="46">
        <v>0.85</v>
      </c>
      <c r="H11" s="47">
        <f t="shared" si="0"/>
        <v>0.8504999999999999</v>
      </c>
      <c r="I11" s="115">
        <v>0.85</v>
      </c>
    </row>
    <row r="12" spans="1:9" ht="12.75">
      <c r="A12" s="45">
        <v>6</v>
      </c>
      <c r="B12" s="45"/>
      <c r="C12" s="45"/>
      <c r="D12" s="45"/>
      <c r="E12" s="45"/>
      <c r="F12" s="45"/>
      <c r="G12" s="46"/>
      <c r="H12" s="47"/>
      <c r="I12" s="115">
        <v>0.85</v>
      </c>
    </row>
    <row r="13" spans="1:9" ht="12.75">
      <c r="A13" s="45">
        <v>7</v>
      </c>
      <c r="B13" s="45">
        <v>0.852</v>
      </c>
      <c r="C13" s="45">
        <v>0.851</v>
      </c>
      <c r="D13" s="45">
        <v>0.852</v>
      </c>
      <c r="E13" s="45">
        <v>0.851</v>
      </c>
      <c r="F13" s="45">
        <v>0.851</v>
      </c>
      <c r="G13" s="46">
        <v>0.85</v>
      </c>
      <c r="H13" s="47">
        <f t="shared" si="0"/>
        <v>0.8511666666666665</v>
      </c>
      <c r="I13" s="115">
        <v>0.85</v>
      </c>
    </row>
    <row r="14" spans="1:9" ht="12.75">
      <c r="A14" s="45">
        <v>8</v>
      </c>
      <c r="B14" s="45"/>
      <c r="C14" s="45"/>
      <c r="D14" s="45"/>
      <c r="E14" s="45"/>
      <c r="F14" s="45"/>
      <c r="G14" s="46"/>
      <c r="H14" s="47"/>
      <c r="I14" s="115">
        <v>0.85</v>
      </c>
    </row>
    <row r="15" spans="1:9" ht="12.75">
      <c r="A15" s="45">
        <v>9</v>
      </c>
      <c r="B15" s="45">
        <v>0.85</v>
      </c>
      <c r="C15" s="45">
        <v>0.85</v>
      </c>
      <c r="D15" s="45">
        <v>0.85</v>
      </c>
      <c r="E15" s="45">
        <v>0.85</v>
      </c>
      <c r="F15" s="45">
        <v>0.851</v>
      </c>
      <c r="G15" s="46">
        <v>0.85</v>
      </c>
      <c r="H15" s="47">
        <f t="shared" si="0"/>
        <v>0.8501666666666665</v>
      </c>
      <c r="I15" s="115">
        <v>0.85</v>
      </c>
    </row>
    <row r="16" spans="1:9" ht="12.75">
      <c r="A16" s="45">
        <v>10</v>
      </c>
      <c r="B16" s="45"/>
      <c r="C16" s="45"/>
      <c r="D16" s="45"/>
      <c r="E16" s="45"/>
      <c r="F16" s="45"/>
      <c r="G16" s="46"/>
      <c r="H16" s="47"/>
      <c r="I16" s="115">
        <v>0.85</v>
      </c>
    </row>
    <row r="17" spans="1:9" ht="12.75">
      <c r="A17" s="45">
        <v>11</v>
      </c>
      <c r="B17" s="45">
        <v>0.85</v>
      </c>
      <c r="C17" s="45">
        <v>0.85</v>
      </c>
      <c r="D17" s="45">
        <v>0.85</v>
      </c>
      <c r="E17" s="45">
        <v>0.85</v>
      </c>
      <c r="F17" s="45">
        <v>0.85</v>
      </c>
      <c r="G17" s="45">
        <v>0.85</v>
      </c>
      <c r="H17" s="47">
        <f t="shared" si="0"/>
        <v>0.8499999999999999</v>
      </c>
      <c r="I17" s="115">
        <v>0.85</v>
      </c>
    </row>
    <row r="18" spans="1:9" ht="12.75">
      <c r="A18" s="45">
        <v>12</v>
      </c>
      <c r="B18" s="45"/>
      <c r="C18" s="45"/>
      <c r="D18" s="45"/>
      <c r="E18" s="45"/>
      <c r="F18" s="45"/>
      <c r="G18" s="46"/>
      <c r="H18" s="47"/>
      <c r="I18" s="115">
        <v>0.85</v>
      </c>
    </row>
    <row r="19" spans="1:9" ht="12.75">
      <c r="A19" s="45">
        <v>13</v>
      </c>
      <c r="B19" s="45">
        <v>0.85</v>
      </c>
      <c r="C19" s="45">
        <v>0.85</v>
      </c>
      <c r="D19" s="45">
        <v>0.85</v>
      </c>
      <c r="E19" s="45">
        <v>0.85</v>
      </c>
      <c r="F19" s="45">
        <v>0.85</v>
      </c>
      <c r="G19" s="45">
        <v>0.85</v>
      </c>
      <c r="H19" s="47">
        <f t="shared" si="0"/>
        <v>0.8499999999999999</v>
      </c>
      <c r="I19" s="115">
        <v>0.85</v>
      </c>
    </row>
    <row r="20" spans="1:9" ht="12.75">
      <c r="A20" s="45">
        <v>14</v>
      </c>
      <c r="B20" s="45"/>
      <c r="C20" s="45"/>
      <c r="D20" s="45"/>
      <c r="E20" s="45"/>
      <c r="F20" s="45"/>
      <c r="G20" s="46"/>
      <c r="H20" s="47"/>
      <c r="I20" s="115">
        <v>0.85</v>
      </c>
    </row>
    <row r="21" spans="1:9" ht="12.75">
      <c r="A21" s="45">
        <v>15</v>
      </c>
      <c r="B21" s="45">
        <v>0.851</v>
      </c>
      <c r="C21" s="45">
        <v>0.851</v>
      </c>
      <c r="D21" s="45">
        <v>0.85</v>
      </c>
      <c r="E21" s="45">
        <v>0.85</v>
      </c>
      <c r="F21" s="45">
        <v>0.852</v>
      </c>
      <c r="G21" s="45">
        <v>0.851</v>
      </c>
      <c r="H21" s="47">
        <f t="shared" si="0"/>
        <v>0.8508333333333333</v>
      </c>
      <c r="I21" s="115">
        <v>0.85</v>
      </c>
    </row>
    <row r="22" spans="1:9" ht="12.75">
      <c r="A22" s="45">
        <v>16</v>
      </c>
      <c r="B22" s="45"/>
      <c r="C22" s="45"/>
      <c r="D22" s="45"/>
      <c r="E22" s="45"/>
      <c r="F22" s="45"/>
      <c r="G22" s="45"/>
      <c r="H22" s="47"/>
      <c r="I22" s="115">
        <v>0.85</v>
      </c>
    </row>
    <row r="23" spans="1:9" ht="12.75">
      <c r="A23" s="45">
        <v>17</v>
      </c>
      <c r="B23" s="45">
        <v>0.85</v>
      </c>
      <c r="C23" s="45">
        <v>0.85</v>
      </c>
      <c r="D23" s="45">
        <v>0.85</v>
      </c>
      <c r="E23" s="45">
        <v>0.85</v>
      </c>
      <c r="F23" s="45">
        <v>0.85</v>
      </c>
      <c r="G23" s="45">
        <v>0.851</v>
      </c>
      <c r="H23" s="47">
        <f t="shared" si="0"/>
        <v>0.8501666666666666</v>
      </c>
      <c r="I23" s="115">
        <v>0.85</v>
      </c>
    </row>
    <row r="24" spans="1:9" ht="12.75">
      <c r="A24" s="45">
        <v>18</v>
      </c>
      <c r="B24" s="45"/>
      <c r="C24" s="45"/>
      <c r="D24" s="45"/>
      <c r="E24" s="45"/>
      <c r="F24" s="45"/>
      <c r="G24" s="46"/>
      <c r="H24" s="47"/>
      <c r="I24" s="115">
        <v>0.85</v>
      </c>
    </row>
    <row r="25" spans="1:8" ht="13.5" thickBot="1">
      <c r="A25" s="31"/>
      <c r="B25" s="22"/>
      <c r="C25" s="30"/>
      <c r="D25" s="22"/>
      <c r="E25" s="22"/>
      <c r="F25" s="22"/>
      <c r="G25" s="30"/>
      <c r="H25" s="44"/>
    </row>
  </sheetData>
  <mergeCells count="1">
    <mergeCell ref="B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rj1m</dc:creator>
  <cp:keywords/>
  <dc:description/>
  <cp:lastModifiedBy>rj1m</cp:lastModifiedBy>
  <cp:lastPrinted>2003-06-05T13:19:12Z</cp:lastPrinted>
  <dcterms:created xsi:type="dcterms:W3CDTF">2002-12-23T09:55:47Z</dcterms:created>
  <dcterms:modified xsi:type="dcterms:W3CDTF">2003-06-24T10:59:40Z</dcterms:modified>
  <cp:category/>
  <cp:version/>
  <cp:contentType/>
  <cp:contentStatus/>
</cp:coreProperties>
</file>